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08_podklady\02_Ven\2024_08_16 - úprava soupisů\"/>
    </mc:Choice>
  </mc:AlternateContent>
  <xr:revisionPtr revIDLastSave="0" documentId="13_ncr:1_{952926D2-5EC3-4E65-A9FE-8ECD58E2E17E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Pol!$A$1:$J$76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2" i="32" l="1"/>
  <c r="J46" i="32"/>
  <c r="J47" i="32"/>
  <c r="J48" i="32"/>
  <c r="J65" i="32"/>
  <c r="J67" i="32"/>
  <c r="J69" i="32"/>
  <c r="J70" i="32"/>
  <c r="J71" i="32"/>
  <c r="J72" i="32"/>
  <c r="J73" i="32"/>
  <c r="J74" i="32"/>
  <c r="I21" i="32"/>
  <c r="I22" i="32"/>
  <c r="I23" i="32"/>
  <c r="I24" i="32"/>
  <c r="I25" i="32"/>
  <c r="I26" i="32"/>
  <c r="I27" i="32"/>
  <c r="I28" i="32"/>
  <c r="I29" i="32"/>
  <c r="I30" i="32"/>
  <c r="I46" i="32"/>
  <c r="I65" i="32"/>
  <c r="I69" i="32"/>
  <c r="I70" i="32"/>
  <c r="G31" i="32"/>
  <c r="G69" i="32"/>
  <c r="G68" i="32" s="1"/>
  <c r="G70" i="32"/>
  <c r="G71" i="32"/>
  <c r="I71" i="32" s="1"/>
  <c r="G72" i="32"/>
  <c r="I72" i="32" s="1"/>
  <c r="G73" i="32"/>
  <c r="I73" i="32" s="1"/>
  <c r="G74" i="32"/>
  <c r="I74" i="32" s="1"/>
  <c r="G75" i="32"/>
  <c r="J75" i="32" s="1"/>
  <c r="G51" i="32"/>
  <c r="I51" i="32" s="1"/>
  <c r="G52" i="32"/>
  <c r="I52" i="32" s="1"/>
  <c r="G53" i="32"/>
  <c r="J53" i="32" s="1"/>
  <c r="G54" i="32"/>
  <c r="J54" i="32" s="1"/>
  <c r="G55" i="32"/>
  <c r="I55" i="32" s="1"/>
  <c r="G56" i="32"/>
  <c r="J56" i="32" s="1"/>
  <c r="G57" i="32"/>
  <c r="I57" i="32" s="1"/>
  <c r="G58" i="32"/>
  <c r="J58" i="32" s="1"/>
  <c r="G59" i="32"/>
  <c r="J59" i="32" s="1"/>
  <c r="G60" i="32"/>
  <c r="J60" i="32" s="1"/>
  <c r="G61" i="32"/>
  <c r="I61" i="32" s="1"/>
  <c r="G62" i="32"/>
  <c r="J62" i="32" s="1"/>
  <c r="G63" i="32"/>
  <c r="I63" i="32" s="1"/>
  <c r="G64" i="32"/>
  <c r="I64" i="32" s="1"/>
  <c r="G65" i="32"/>
  <c r="G66" i="32"/>
  <c r="I66" i="32" s="1"/>
  <c r="G67" i="32"/>
  <c r="I67" i="32" s="1"/>
  <c r="G34" i="32"/>
  <c r="I34" i="32" s="1"/>
  <c r="G35" i="32"/>
  <c r="J35" i="32" s="1"/>
  <c r="G36" i="32"/>
  <c r="I36" i="32" s="1"/>
  <c r="G37" i="32"/>
  <c r="J37" i="32" s="1"/>
  <c r="G38" i="32"/>
  <c r="J38" i="32" s="1"/>
  <c r="G39" i="32"/>
  <c r="J39" i="32" s="1"/>
  <c r="G40" i="32"/>
  <c r="J40" i="32" s="1"/>
  <c r="G41" i="32"/>
  <c r="J41" i="32" s="1"/>
  <c r="G42" i="32"/>
  <c r="J42" i="32" s="1"/>
  <c r="G43" i="32"/>
  <c r="J43" i="32" s="1"/>
  <c r="G44" i="32"/>
  <c r="J44" i="32" s="1"/>
  <c r="G45" i="32"/>
  <c r="I45" i="32" s="1"/>
  <c r="G46" i="32"/>
  <c r="G47" i="32"/>
  <c r="I47" i="32" s="1"/>
  <c r="G48" i="32"/>
  <c r="I48" i="32" s="1"/>
  <c r="G49" i="32"/>
  <c r="J49" i="32" s="1"/>
  <c r="G32" i="32"/>
  <c r="I32" i="32" s="1"/>
  <c r="G21" i="32"/>
  <c r="J21" i="32" s="1"/>
  <c r="G22" i="32"/>
  <c r="J22" i="32" s="1"/>
  <c r="G23" i="32"/>
  <c r="J23" i="32" s="1"/>
  <c r="G24" i="32"/>
  <c r="J24" i="32" s="1"/>
  <c r="G25" i="32"/>
  <c r="J25" i="32" s="1"/>
  <c r="G26" i="32"/>
  <c r="J26" i="32" s="1"/>
  <c r="G27" i="32"/>
  <c r="J27" i="32" s="1"/>
  <c r="G28" i="32"/>
  <c r="J28" i="32" s="1"/>
  <c r="G29" i="32"/>
  <c r="J29" i="32" s="1"/>
  <c r="G30" i="32"/>
  <c r="J30" i="32" s="1"/>
  <c r="J64" i="32" l="1"/>
  <c r="J66" i="32"/>
  <c r="J52" i="32"/>
  <c r="J51" i="32"/>
  <c r="I75" i="32"/>
  <c r="G50" i="32"/>
  <c r="I60" i="32"/>
  <c r="J63" i="32"/>
  <c r="I59" i="32"/>
  <c r="I58" i="32"/>
  <c r="J61" i="32"/>
  <c r="I56" i="32"/>
  <c r="I54" i="32"/>
  <c r="J57" i="32"/>
  <c r="I53" i="32"/>
  <c r="J55" i="32"/>
  <c r="I62" i="32"/>
  <c r="G33" i="32"/>
  <c r="I44" i="32"/>
  <c r="J45" i="32"/>
  <c r="I42" i="32"/>
  <c r="I41" i="32"/>
  <c r="I40" i="32"/>
  <c r="I39" i="32"/>
  <c r="I38" i="32"/>
  <c r="I35" i="32"/>
  <c r="J36" i="32"/>
  <c r="I49" i="32"/>
  <c r="J34" i="32"/>
  <c r="I43" i="32"/>
  <c r="I37" i="32"/>
  <c r="G18" i="32"/>
  <c r="G17" i="32"/>
  <c r="G16" i="32"/>
  <c r="G15" i="32"/>
  <c r="G14" i="32"/>
  <c r="G13" i="32"/>
  <c r="G12" i="32"/>
  <c r="G11" i="32"/>
  <c r="G20" i="32"/>
  <c r="G10" i="32"/>
  <c r="J20" i="32" l="1"/>
  <c r="I20" i="32"/>
  <c r="G19" i="32"/>
  <c r="I10" i="32"/>
  <c r="J10" i="32"/>
  <c r="G9" i="32"/>
  <c r="G8" i="32" s="1"/>
  <c r="J11" i="32"/>
  <c r="I11" i="32"/>
  <c r="I12" i="32"/>
  <c r="J12" i="32"/>
  <c r="I13" i="32"/>
  <c r="J13" i="32"/>
  <c r="I14" i="32"/>
  <c r="J14" i="32"/>
  <c r="I15" i="32"/>
  <c r="J15" i="32"/>
  <c r="I16" i="32"/>
  <c r="J16" i="32"/>
  <c r="I17" i="32"/>
  <c r="J17" i="32"/>
  <c r="I18" i="32"/>
  <c r="J18" i="32"/>
  <c r="P76" i="32"/>
  <c r="O76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76" i="32" l="1"/>
  <c r="I76" i="32"/>
  <c r="H39" i="31"/>
  <c r="H40" i="31" s="1"/>
  <c r="G76" i="32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<sst xmlns="http://schemas.openxmlformats.org/spreadsheetml/2006/main" count="352" uniqueCount="151">
  <si>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</si>
  <si>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</si>
  <si>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</si>
  <si>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</si>
  <si>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</si>
  <si>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</si>
  <si>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</si>
  <si>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</si>
  <si>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</si>
  <si>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</si>
  <si>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</si>
  <si>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</si>
  <si>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</si>
  <si>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</si>
  <si>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</si>
  <si>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</si>
  <si>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</si>
  <si>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</si>
  <si>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</si>
  <si>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</si>
  <si>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</si>
  <si>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</si>
  <si>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</si>
  <si>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</si>
  <si>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</si>
  <si>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</si>
  <si>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</si>
  <si>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</si>
  <si>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</si>
  <si>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</si>
  <si>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</si>
  <si>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</si>
  <si>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</si>
  <si>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</si>
  <si>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</si>
  <si>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</si>
  <si>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</si>
  <si>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</si>
  <si>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</si>
  <si>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</si>
  <si>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</si>
  <si>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</si>
  <si>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</si>
  <si>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</si>
  <si>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</si>
  <si>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</si>
  <si>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</si>
  <si>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</si>
  <si>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</si>
  <si>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</si>
  <si>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</si>
  <si>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</si>
  <si>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</si>
  <si>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</si>
  <si>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</si>
  <si>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</si>
  <si>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</si>
  <si>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</si>
  <si>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</si>
  <si>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</si>
  <si>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</si>
  <si>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</si>
  <si>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</si>
  <si>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</si>
  <si>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</si>
  <si>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</si>
  <si>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</si>
  <si>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</si>
  <si>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</si>
  <si>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</si>
  <si>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</si>
  <si>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</si>
  <si>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</si>
  <si>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</si>
  <si>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</si>
  <si>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</si>
  <si>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Měření a regulace</t>
  </si>
  <si>
    <t>Rozvaděč 1DT1</t>
  </si>
  <si>
    <t>Univerzální programovatelný řídící terminál TFT, 800x480 bodů, 7", dotyk., 2x RS485, Ethernet, SD, webserver, GSM modul</t>
  </si>
  <si>
    <t>Univerzální programovatelná komunikační gateway, 1x RS485, 1xRS232, 2x Ethernet, webserver</t>
  </si>
  <si>
    <t>Rozšiřující IO modul - 8x analog IN, 8x analog OUT 0-10V, rozlišení 12 bitů, RS 485</t>
  </si>
  <si>
    <t>Rozšiřující IO modul - 8x analog IN, digital OUT 24V ss, RS 485</t>
  </si>
  <si>
    <t>Uživatelský software pro regulátor - tvorba, parametrizace, obrazovky</t>
  </si>
  <si>
    <t>Uživatelský software pro prostorové přístroje RS485 (teplota) - tvorba, parametrizace</t>
  </si>
  <si>
    <t>Uživatelský software pro prostorové přístroje RS485 (ovládací jednotka) - tvorba, parametrizace</t>
  </si>
  <si>
    <t>Uživatelský software pro gateway (6x VZT / MODBUS TCP) - tvorba, parametrizace</t>
  </si>
  <si>
    <t>Uživatelský software pro webserver - tvorba, parametrizace obrazovek</t>
  </si>
  <si>
    <t>ks</t>
  </si>
  <si>
    <t>DB</t>
  </si>
  <si>
    <t>MaR-RS</t>
  </si>
  <si>
    <t>Polní instrumentace</t>
  </si>
  <si>
    <t>Snímač teploty venkovní, termistorový pasivní snímač</t>
  </si>
  <si>
    <t>Snímač teploty příložný, termistorový pasivní snímač</t>
  </si>
  <si>
    <t>Snímač teploty kabelový do zásobníku TV, kabel 2m, termistorový pasivní snímač</t>
  </si>
  <si>
    <t>Snímač tlaku kapaliny, 0…6bar, výstup 4…20mA, 24Vdc, připojovací závit M20x1,5</t>
  </si>
  <si>
    <t>Čidlo teploty, RS485, bílá/ledová bílá</t>
  </si>
  <si>
    <t>Čidlo teploty, grafický disp., 4 tlačítka, RS485, bílá/ledová bílá</t>
  </si>
  <si>
    <t>Detektor úniku plynu, dvouúrovňový, napájení 230V, 2x výstupní kontakt</t>
  </si>
  <si>
    <t>Detektor koncentrace CO, dvouúrovňový, napájení 230V, 2x výstupní kontakt</t>
  </si>
  <si>
    <t>Plovákový spínač zaplavení</t>
  </si>
  <si>
    <t>Elektrotermický pohon na tělesa, 24V, bez napětí zavřen, připojovací závit M30x1,5</t>
  </si>
  <si>
    <t>Servopohon pro otočné směšovací 3-cestné ventily, 24V, 10Nm, řízení 2-10V, včetně adaptéru</t>
  </si>
  <si>
    <t>MaR-SnTe</t>
  </si>
  <si>
    <t>MaR-SnTl</t>
  </si>
  <si>
    <t>MaR-PJ</t>
  </si>
  <si>
    <t>MaR-SpMet</t>
  </si>
  <si>
    <t>MaR-SpCO</t>
  </si>
  <si>
    <t>MaR-SpZa</t>
  </si>
  <si>
    <t>MaR-ETP</t>
  </si>
  <si>
    <t>MaR-EPMod</t>
  </si>
  <si>
    <t>Rozvaděče</t>
  </si>
  <si>
    <t>Rozváděč skříňový osazený (2000x800x400), Pi 7kW, hlavní vypínač 40A, výbava dle TZ a výkresů</t>
  </si>
  <si>
    <t>MaR-RozvŘS</t>
  </si>
  <si>
    <t>Trubka instalační PVC D25mm, pevná</t>
  </si>
  <si>
    <t>Trubka instalační PVC D25mm, ohebná</t>
  </si>
  <si>
    <t>Žlab kabelový dátěný 50/50 včetně víka a příslušenství</t>
  </si>
  <si>
    <t>Žlab kabelový dátěný 100/50 včetně víka a příslušenství</t>
  </si>
  <si>
    <t>Silový kabel, PVC, Cu jádro, 2x1,5</t>
  </si>
  <si>
    <t>Silový kabel, PVC, Cu jádro, 3x1,5</t>
  </si>
  <si>
    <t>Silový kabel, PVC, Cu jádro, 5x1,5</t>
  </si>
  <si>
    <t>Sdělovací kabel, PVC, Cu jádro,  2x1</t>
  </si>
  <si>
    <t>Sdělovací kabel, PVC, Cu jádro,  4x1</t>
  </si>
  <si>
    <t>Komunikační kabel, PVC, Cu jádro, 2x2x0,8</t>
  </si>
  <si>
    <t>Datový kabel, PVC, Cu jádro, Cat 5e</t>
  </si>
  <si>
    <t>Elektroinstalační krabice přístrojová, zapuštěná</t>
  </si>
  <si>
    <t>Elektroinstalační krabice, povrchová, plastová, včetně svorek</t>
  </si>
  <si>
    <t>Protipožární ucpávka (do 10cm2)</t>
  </si>
  <si>
    <t>Kontrukce ocelová nosná</t>
  </si>
  <si>
    <t>Podružný pomocný materiál (železné konstrukce, držáky, hmoždinky, vruty…)</t>
  </si>
  <si>
    <t>MaR-MoMat</t>
  </si>
  <si>
    <t>m</t>
  </si>
  <si>
    <t>soub.</t>
  </si>
  <si>
    <t>Montážní materiál</t>
  </si>
  <si>
    <t>Elektromontážní práce</t>
  </si>
  <si>
    <t>Montáž oceloplechové rozvodnice</t>
  </si>
  <si>
    <t>Montáž prvků MaR</t>
  </si>
  <si>
    <t>Ukončení a zapojení kabelů s vodiči do 1,5mm2</t>
  </si>
  <si>
    <t>Pomocné montážní práce</t>
  </si>
  <si>
    <t>MaR-Montaz</t>
  </si>
  <si>
    <t>hod</t>
  </si>
  <si>
    <t>Služby</t>
  </si>
  <si>
    <t>MaR-Sluzby</t>
  </si>
  <si>
    <t>Oživení a uvedení do provozu</t>
  </si>
  <si>
    <t>Test 1:1</t>
  </si>
  <si>
    <t>Řízení montáží a koordinace s ostaními profesemi</t>
  </si>
  <si>
    <t>Výrobní projektová dokumentace</t>
  </si>
  <si>
    <t>Zakreslení skutečného stavu</t>
  </si>
  <si>
    <t>Výchozí revize elektro</t>
  </si>
  <si>
    <t>Doprava, zařízení staveniště, VRN…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</si>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</sst>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4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271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0" fontId="31" fillId="0" borderId="34" xfId="21" applyFont="1" applyBorder="1" applyAlignment="1">
      <alignment horizontal="center" vertical="top" wrapText="1"/>
    </xf>
    <xf numFmtId="0" fontId="20" fillId="0" borderId="34" xfId="15" applyFont="1" applyBorder="1" applyAlignment="1">
      <alignment vertical="top" wrapText="1"/>
    </xf>
    <xf numFmtId="0" fontId="20" fillId="0" borderId="34" xfId="18" applyFont="1" applyBorder="1" applyAlignment="1">
      <alignment horizontal="center" vertical="top"/>
    </xf>
    <xf numFmtId="2" fontId="20" fillId="0" borderId="34" xfId="19" applyNumberFormat="1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0" fontId="31" fillId="0" borderId="35" xfId="21" applyFont="1" applyBorder="1" applyAlignment="1">
      <alignment horizontal="center" vertical="top" wrapText="1"/>
    </xf>
    <xf numFmtId="0" fontId="20" fillId="0" borderId="35" xfId="15" applyFont="1" applyBorder="1" applyAlignment="1">
      <alignment vertical="top" wrapText="1"/>
    </xf>
    <xf numFmtId="0" fontId="20" fillId="0" borderId="35" xfId="18" applyFont="1" applyBorder="1" applyAlignment="1">
      <alignment horizontal="center" vertical="top"/>
    </xf>
    <xf numFmtId="2" fontId="20" fillId="0" borderId="35" xfId="19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 shrinkToFit="1"/>
    </xf>
    <xf numFmtId="0" fontId="13" fillId="0" borderId="35" xfId="17" applyFont="1" applyBorder="1" applyAlignment="1">
      <alignment vertical="top" shrinkToFit="1"/>
    </xf>
    <xf numFmtId="0" fontId="13" fillId="0" borderId="35" xfId="17" applyFont="1" applyBorder="1" applyAlignment="1">
      <alignment horizontal="center" vertical="top" shrinkToFit="1"/>
    </xf>
    <xf numFmtId="2" fontId="13" fillId="0" borderId="35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vertical="top"/>
    </xf>
    <xf numFmtId="0" fontId="31" fillId="0" borderId="36" xfId="21" applyFont="1" applyBorder="1" applyAlignment="1">
      <alignment horizontal="center" vertical="top" wrapText="1"/>
    </xf>
    <xf numFmtId="0" fontId="13" fillId="0" borderId="36" xfId="17" applyFont="1" applyBorder="1" applyAlignment="1">
      <alignment vertical="top" shrinkToFit="1"/>
    </xf>
    <xf numFmtId="0" fontId="13" fillId="0" borderId="36" xfId="17" applyFont="1" applyBorder="1" applyAlignment="1">
      <alignment horizontal="center" vertical="top" shrinkToFit="1"/>
    </xf>
    <xf numFmtId="2" fontId="13" fillId="0" borderId="36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center" vertical="top" wrapText="1"/>
    </xf>
    <xf numFmtId="0" fontId="25" fillId="0" borderId="34" xfId="17" applyFont="1" applyBorder="1" applyAlignment="1">
      <alignment vertical="top" wrapText="1" shrinkToFit="1"/>
    </xf>
    <xf numFmtId="0" fontId="25" fillId="0" borderId="34" xfId="17" applyFont="1" applyBorder="1" applyAlignment="1">
      <alignment horizontal="center" vertical="top" shrinkToFit="1"/>
    </xf>
    <xf numFmtId="2" fontId="25" fillId="0" borderId="34" xfId="19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 wrapText="1"/>
    </xf>
    <xf numFmtId="0" fontId="25" fillId="0" borderId="35" xfId="17" applyFont="1" applyBorder="1" applyAlignment="1">
      <alignment vertical="top" wrapText="1" shrinkToFit="1"/>
    </xf>
    <xf numFmtId="0" fontId="25" fillId="0" borderId="35" xfId="17" applyFont="1" applyBorder="1" applyAlignment="1">
      <alignment horizontal="center" vertical="top" shrinkToFit="1"/>
    </xf>
    <xf numFmtId="2" fontId="25" fillId="0" borderId="35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 wrapText="1"/>
    </xf>
    <xf numFmtId="0" fontId="25" fillId="0" borderId="36" xfId="17" applyFont="1" applyBorder="1" applyAlignment="1">
      <alignment vertical="top" wrapText="1" shrinkToFit="1"/>
    </xf>
    <xf numFmtId="0" fontId="25" fillId="0" borderId="36" xfId="17" applyFont="1" applyBorder="1" applyAlignment="1">
      <alignment horizontal="center" vertical="top" shrinkToFit="1"/>
    </xf>
    <xf numFmtId="2" fontId="25" fillId="0" borderId="36" xfId="19" applyNumberFormat="1" applyFont="1" applyBorder="1" applyAlignment="1">
      <alignment horizontal="center" vertical="top"/>
    </xf>
    <xf numFmtId="0" fontId="31" fillId="0" borderId="28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25" fillId="0" borderId="35" xfId="0" applyFont="1" applyBorder="1" applyAlignment="1">
      <alignment horizontal="center"/>
    </xf>
    <xf numFmtId="0" fontId="25" fillId="0" borderId="34" xfId="0" applyFont="1" applyBorder="1" applyAlignment="1">
      <alignment horizontal="center" vertical="center" wrapText="1"/>
    </xf>
    <xf numFmtId="0" fontId="25" fillId="0" borderId="34" xfId="17" applyFont="1" applyBorder="1" applyAlignment="1">
      <alignment vertical="center" wrapText="1" shrinkToFit="1"/>
    </xf>
    <xf numFmtId="0" fontId="25" fillId="0" borderId="34" xfId="17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wrapText="1"/>
    </xf>
    <xf numFmtId="0" fontId="25" fillId="0" borderId="35" xfId="17" applyFont="1" applyBorder="1" applyAlignment="1">
      <alignment vertical="center" wrapText="1" shrinkToFit="1"/>
    </xf>
    <xf numFmtId="0" fontId="25" fillId="0" borderId="35" xfId="17" applyFont="1" applyBorder="1" applyAlignment="1">
      <alignment horizontal="center" vertical="center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horizontal="center" vertical="center" wrapText="1"/>
    </xf>
    <xf numFmtId="0" fontId="25" fillId="0" borderId="36" xfId="17" applyFont="1" applyBorder="1" applyAlignment="1">
      <alignment vertical="center" wrapText="1" shrinkToFit="1"/>
    </xf>
    <xf numFmtId="0" fontId="25" fillId="0" borderId="36" xfId="17" applyFont="1" applyBorder="1" applyAlignment="1">
      <alignment horizontal="center" vertical="center" shrinkToFit="1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0" fillId="6" borderId="34" xfId="20" applyNumberFormat="1" applyFont="1" applyFill="1" applyBorder="1" applyAlignment="1" applyProtection="1">
      <alignment horizontal="right"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0" fillId="6" borderId="35" xfId="20" applyNumberFormat="1" applyFont="1" applyFill="1" applyBorder="1" applyAlignment="1" applyProtection="1">
      <alignment horizontal="right"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13" fillId="6" borderId="35" xfId="20" applyNumberFormat="1" applyFont="1" applyFill="1" applyBorder="1" applyAlignment="1" applyProtection="1">
      <alignment horizontal="right" vertical="top"/>
      <protection locked="0"/>
    </xf>
    <xf numFmtId="164" fontId="13" fillId="6" borderId="36" xfId="20" applyNumberFormat="1" applyFont="1" applyFill="1" applyBorder="1" applyAlignment="1" applyProtection="1">
      <alignment horizontal="right" vertical="top"/>
      <protection locked="0"/>
    </xf>
    <xf numFmtId="164" fontId="25" fillId="0" borderId="36" xfId="0" applyNumberFormat="1" applyFont="1" applyBorder="1" applyAlignment="1">
      <alignment vertical="top" shrinkToFit="1"/>
    </xf>
    <xf numFmtId="164" fontId="28" fillId="7" borderId="31" xfId="0" applyNumberFormat="1" applyFont="1" applyFill="1" applyBorder="1" applyAlignment="1">
      <alignment horizontal="left" vertical="top" wrapText="1"/>
    </xf>
    <xf numFmtId="164" fontId="25" fillId="7" borderId="31" xfId="0" applyNumberFormat="1" applyFont="1" applyFill="1" applyBorder="1" applyAlignment="1">
      <alignment horizontal="right" vertical="top" wrapText="1"/>
    </xf>
    <xf numFmtId="164" fontId="13" fillId="6" borderId="34" xfId="20" applyNumberFormat="1" applyFont="1" applyFill="1" applyBorder="1" applyAlignment="1" applyProtection="1">
      <alignment horizontal="right"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horizontal="center" vertical="center"/>
    </xf>
    <xf numFmtId="0" fontId="28" fillId="7" borderId="32" xfId="0" applyFont="1" applyFill="1" applyBorder="1" applyAlignment="1">
      <alignment horizontal="left" vertical="top" wrapText="1"/>
    </xf>
    <xf numFmtId="164" fontId="25" fillId="0" borderId="38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5" fillId="0" borderId="37" xfId="17" applyFont="1" applyBorder="1" applyAlignment="1">
      <alignment vertical="center" wrapText="1" shrinkToFit="1"/>
    </xf>
  </cellXfs>
  <cellStyles count="22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al_cenik02" xfId="16" xr:uid="{74CF7A75-DB6C-43D7-AA83-4DE8D4171283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Normální 5" xfId="15" xr:uid="{A5369252-3B13-45F2-A358-5729D8520A49}"/>
    <cellStyle name="Normální 6" xfId="18" xr:uid="{D9B54A13-56D2-4735-A699-4881136D544D}"/>
    <cellStyle name="Normální 7" xfId="19" xr:uid="{02BCA27D-A0A1-4CE3-AFCA-60FA8DB6530C}"/>
    <cellStyle name="Normální 8" xfId="20" xr:uid="{3EE7B043-7651-4AA3-AAD9-01F5DCC98DF5}"/>
    <cellStyle name="Normální 9" xfId="21" xr:uid="{51AD0ADA-F50C-4C86-9222-53CD80A111DB}"/>
    <cellStyle name="normální_POL.XLS" xfId="17" xr:uid="{7E95D1CF-7E37-4D0D-8816-3EE7DEF6AED1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7" zoomScaleNormal="100" zoomScaleSheetLayoutView="100" workbookViewId="0">
      <selection activeCell="E19" sqref="E19:F19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86" t="s">
        <v>1</v>
      </c>
      <c r="B1" s="256" t="s">
        <v>2</v>
      </c>
      <c r="C1" s="257"/>
      <c r="D1" s="257"/>
      <c r="E1" s="257"/>
      <c r="F1" s="257"/>
      <c r="G1" s="257"/>
      <c r="H1" s="257"/>
      <c r="I1" s="257"/>
      <c r="J1" s="258"/>
    </row>
    <row r="2" spans="1:15" ht="23.25" customHeight="1">
      <c r="A2" s="87"/>
      <c r="B2" s="88" t="s">
        <v>3</v>
      </c>
      <c r="C2" s="89"/>
      <c r="D2" s="259" t="s">
        <v>71</v>
      </c>
      <c r="E2" s="260"/>
      <c r="F2" s="260"/>
      <c r="G2" s="260"/>
      <c r="H2" s="260"/>
      <c r="I2" s="260"/>
      <c r="J2" s="261"/>
      <c r="O2" s="90"/>
    </row>
    <row r="3" spans="1:15" ht="23.25" customHeight="1">
      <c r="A3" s="87"/>
      <c r="B3" s="91" t="s">
        <v>4</v>
      </c>
      <c r="C3" s="92"/>
      <c r="D3" s="262" t="s">
        <v>75</v>
      </c>
      <c r="E3" s="263"/>
      <c r="F3" s="263"/>
      <c r="G3" s="263"/>
      <c r="H3" s="263"/>
      <c r="I3" s="263"/>
      <c r="J3" s="264"/>
    </row>
    <row r="4" spans="1:15" ht="23.25" customHeight="1">
      <c r="A4" s="87"/>
      <c r="B4" s="93" t="s">
        <v>5</v>
      </c>
      <c r="C4" s="94"/>
      <c r="D4" s="262" t="s">
        <v>76</v>
      </c>
      <c r="E4" s="263"/>
      <c r="F4" s="263"/>
      <c r="G4" s="263"/>
      <c r="H4" s="263"/>
      <c r="I4" s="263"/>
      <c r="J4" s="264"/>
    </row>
    <row r="5" spans="1:15" ht="24" customHeight="1">
      <c r="A5" s="87"/>
      <c r="B5" s="95" t="s">
        <v>6</v>
      </c>
      <c r="D5" s="96" t="s">
        <v>72</v>
      </c>
      <c r="E5" s="97"/>
      <c r="F5" s="97"/>
      <c r="G5" s="97"/>
      <c r="H5" s="98" t="s">
        <v>68</v>
      </c>
      <c r="I5" s="96"/>
      <c r="J5" s="99"/>
    </row>
    <row r="6" spans="1:15" ht="15.75" customHeight="1">
      <c r="A6" s="87"/>
      <c r="B6" s="100"/>
      <c r="C6" s="97"/>
      <c r="D6" s="96" t="s">
        <v>73</v>
      </c>
      <c r="E6" s="97"/>
      <c r="F6" s="97"/>
      <c r="G6" s="97"/>
      <c r="H6" s="98" t="s">
        <v>69</v>
      </c>
      <c r="I6" s="96"/>
      <c r="J6" s="99"/>
    </row>
    <row r="7" spans="1:15" ht="15.75" customHeight="1">
      <c r="A7" s="87"/>
      <c r="B7" s="101"/>
      <c r="C7" s="102"/>
      <c r="D7" s="103" t="s">
        <v>74</v>
      </c>
      <c r="E7" s="104"/>
      <c r="F7" s="104"/>
      <c r="G7" s="104"/>
      <c r="H7" s="105" t="s">
        <v>70</v>
      </c>
      <c r="I7" s="104"/>
      <c r="J7" s="106"/>
    </row>
    <row r="8" spans="1:15" ht="24" hidden="1" customHeight="1">
      <c r="A8" s="87"/>
      <c r="B8" s="95" t="s">
        <v>7</v>
      </c>
      <c r="D8" s="107"/>
      <c r="H8" s="108" t="s">
        <v>8</v>
      </c>
      <c r="I8" s="107"/>
      <c r="J8" s="99"/>
    </row>
    <row r="9" spans="1:15" ht="15.75" hidden="1" customHeight="1">
      <c r="A9" s="87"/>
      <c r="B9" s="87"/>
      <c r="D9" s="107"/>
      <c r="H9" s="108" t="s">
        <v>9</v>
      </c>
      <c r="I9" s="107"/>
      <c r="J9" s="99"/>
    </row>
    <row r="10" spans="1:15" ht="15.75" hidden="1" customHeight="1">
      <c r="A10" s="87"/>
      <c r="B10" s="109"/>
      <c r="C10" s="110"/>
      <c r="D10" s="111"/>
      <c r="E10" s="112"/>
      <c r="F10" s="112"/>
      <c r="G10" s="113"/>
      <c r="H10" s="113"/>
      <c r="I10" s="114"/>
      <c r="J10" s="106"/>
    </row>
    <row r="11" spans="1:15" ht="24" customHeight="1">
      <c r="A11" s="87"/>
      <c r="B11" s="95" t="s">
        <v>10</v>
      </c>
      <c r="D11" s="265"/>
      <c r="E11" s="265"/>
      <c r="F11" s="265"/>
      <c r="G11" s="265"/>
      <c r="H11" s="108" t="s">
        <v>8</v>
      </c>
      <c r="I11" s="1"/>
      <c r="J11" s="99"/>
    </row>
    <row r="12" spans="1:15" ht="15.75" customHeight="1">
      <c r="A12" s="87"/>
      <c r="B12" s="100"/>
      <c r="C12" s="97"/>
      <c r="D12" s="255"/>
      <c r="E12" s="255"/>
      <c r="F12" s="255"/>
      <c r="G12" s="255"/>
      <c r="H12" s="108" t="s">
        <v>9</v>
      </c>
      <c r="I12" s="1"/>
      <c r="J12" s="99"/>
    </row>
    <row r="13" spans="1:15" ht="15.75" customHeight="1">
      <c r="A13" s="87"/>
      <c r="B13" s="101"/>
      <c r="C13" s="2"/>
      <c r="D13" s="251"/>
      <c r="E13" s="251"/>
      <c r="F13" s="251"/>
      <c r="G13" s="251"/>
      <c r="H13" s="115"/>
      <c r="I13" s="104"/>
      <c r="J13" s="106"/>
    </row>
    <row r="14" spans="1:15" ht="24" hidden="1" customHeight="1">
      <c r="A14" s="87"/>
      <c r="B14" s="116" t="s">
        <v>11</v>
      </c>
      <c r="C14" s="117"/>
      <c r="D14" s="118"/>
      <c r="E14" s="119"/>
      <c r="F14" s="119"/>
      <c r="G14" s="119"/>
      <c r="H14" s="120"/>
      <c r="I14" s="119"/>
      <c r="J14" s="121"/>
    </row>
    <row r="15" spans="1:15" ht="32.25" customHeight="1">
      <c r="A15" s="87"/>
      <c r="B15" s="109" t="s">
        <v>12</v>
      </c>
      <c r="C15" s="122"/>
      <c r="D15" s="113"/>
      <c r="E15" s="252"/>
      <c r="F15" s="252"/>
      <c r="G15" s="253"/>
      <c r="H15" s="253"/>
      <c r="I15" s="253" t="s">
        <v>13</v>
      </c>
      <c r="J15" s="254"/>
    </row>
    <row r="16" spans="1:15" ht="23.25" customHeight="1">
      <c r="A16" s="123" t="s">
        <v>14</v>
      </c>
      <c r="B16" s="124" t="s">
        <v>14</v>
      </c>
      <c r="C16" s="125"/>
      <c r="D16" s="126"/>
      <c r="E16" s="243"/>
      <c r="F16" s="244"/>
      <c r="G16" s="243"/>
      <c r="H16" s="244"/>
      <c r="I16" s="243">
        <f>SUMIF(F47:F47,A16,I47:I47)+SUMIF(F47:F47,"PSU",I47:I47)</f>
        <v>0</v>
      </c>
      <c r="J16" s="245"/>
    </row>
    <row r="17" spans="1:10" ht="23.25" customHeight="1">
      <c r="A17" s="123" t="s">
        <v>15</v>
      </c>
      <c r="B17" s="124" t="s">
        <v>15</v>
      </c>
      <c r="C17" s="125"/>
      <c r="D17" s="126"/>
      <c r="E17" s="243"/>
      <c r="F17" s="244"/>
      <c r="G17" s="243"/>
      <c r="H17" s="244"/>
      <c r="I17" s="243">
        <f>SUMIF(F47:F47,A17,I47:I47)</f>
        <v>0</v>
      </c>
      <c r="J17" s="245"/>
    </row>
    <row r="18" spans="1:10" ht="23.25" customHeight="1">
      <c r="A18" s="123" t="s">
        <v>16</v>
      </c>
      <c r="B18" s="124" t="s">
        <v>16</v>
      </c>
      <c r="C18" s="125"/>
      <c r="D18" s="126"/>
      <c r="E18" s="243"/>
      <c r="F18" s="244"/>
      <c r="G18" s="243"/>
      <c r="H18" s="244"/>
      <c r="I18" s="243">
        <f>SUMIF(F47:F47,A18,I47:I47)</f>
        <v>0</v>
      </c>
      <c r="J18" s="245"/>
    </row>
    <row r="19" spans="1:10" ht="23.25" customHeight="1">
      <c r="A19" s="123" t="s">
        <v>17</v>
      </c>
      <c r="B19" s="124" t="s">
        <v>18</v>
      </c>
      <c r="C19" s="125"/>
      <c r="D19" s="126"/>
      <c r="E19" s="243"/>
      <c r="F19" s="244"/>
      <c r="G19" s="243"/>
      <c r="H19" s="244"/>
      <c r="I19" s="243">
        <f>SUMIF(F47:F47,A19,I47:I47)</f>
        <v>0</v>
      </c>
      <c r="J19" s="245"/>
    </row>
    <row r="20" spans="1:10" ht="23.25" customHeight="1">
      <c r="A20" s="123" t="s">
        <v>19</v>
      </c>
      <c r="B20" s="124" t="s">
        <v>20</v>
      </c>
      <c r="C20" s="125"/>
      <c r="D20" s="126"/>
      <c r="E20" s="243"/>
      <c r="F20" s="244"/>
      <c r="G20" s="243"/>
      <c r="H20" s="244"/>
      <c r="I20" s="243">
        <f>SUMIF(F47:F47,A20,I47:I47)</f>
        <v>0</v>
      </c>
      <c r="J20" s="245"/>
    </row>
    <row r="21" spans="1:10" ht="23.25" customHeight="1">
      <c r="A21" s="87"/>
      <c r="B21" s="127" t="s">
        <v>13</v>
      </c>
      <c r="C21" s="128"/>
      <c r="D21" s="129"/>
      <c r="E21" s="246"/>
      <c r="F21" s="247"/>
      <c r="G21" s="246"/>
      <c r="H21" s="247"/>
      <c r="I21" s="246">
        <f>SUM(I16:J20)</f>
        <v>0</v>
      </c>
      <c r="J21" s="248"/>
    </row>
    <row r="22" spans="1:10" ht="33" customHeight="1">
      <c r="A22" s="87"/>
      <c r="B22" s="130" t="s">
        <v>21</v>
      </c>
      <c r="C22" s="125"/>
      <c r="D22" s="126"/>
      <c r="E22" s="131"/>
      <c r="F22" s="132"/>
      <c r="G22" s="133"/>
      <c r="H22" s="133"/>
      <c r="I22" s="133"/>
      <c r="J22" s="134"/>
    </row>
    <row r="23" spans="1:10" ht="23.25" customHeight="1">
      <c r="A23" s="87"/>
      <c r="B23" s="135" t="s">
        <v>22</v>
      </c>
      <c r="C23" s="125"/>
      <c r="D23" s="126"/>
      <c r="E23" s="136">
        <v>15</v>
      </c>
      <c r="F23" s="132" t="s">
        <v>23</v>
      </c>
      <c r="G23" s="241">
        <v>0</v>
      </c>
      <c r="H23" s="242"/>
      <c r="I23" s="242"/>
      <c r="J23" s="134" t="str">
        <f t="shared" ref="J23:J28" si="0">Mena</f>
        <v>CZK</v>
      </c>
    </row>
    <row r="24" spans="1:10" ht="23.25" customHeight="1">
      <c r="A24" s="87"/>
      <c r="B24" s="135" t="s">
        <v>24</v>
      </c>
      <c r="C24" s="125"/>
      <c r="D24" s="126"/>
      <c r="E24" s="136">
        <f>SazbaDPH1</f>
        <v>15</v>
      </c>
      <c r="F24" s="132" t="s">
        <v>23</v>
      </c>
      <c r="G24" s="249">
        <f>ZakladDPHSni*SazbaDPH1/100</f>
        <v>0</v>
      </c>
      <c r="H24" s="250"/>
      <c r="I24" s="250"/>
      <c r="J24" s="134" t="str">
        <f t="shared" si="0"/>
        <v>CZK</v>
      </c>
    </row>
    <row r="25" spans="1:10" ht="23.25" customHeight="1">
      <c r="A25" s="87"/>
      <c r="B25" s="135" t="s">
        <v>25</v>
      </c>
      <c r="C25" s="125"/>
      <c r="D25" s="126"/>
      <c r="E25" s="136">
        <v>21</v>
      </c>
      <c r="F25" s="132" t="s">
        <v>23</v>
      </c>
      <c r="G25" s="241">
        <f>I21</f>
        <v>0</v>
      </c>
      <c r="H25" s="242"/>
      <c r="I25" s="242"/>
      <c r="J25" s="134" t="str">
        <f t="shared" si="0"/>
        <v>CZK</v>
      </c>
    </row>
    <row r="26" spans="1:10" ht="23.25" customHeight="1">
      <c r="A26" s="87"/>
      <c r="B26" s="137" t="s">
        <v>26</v>
      </c>
      <c r="C26" s="138"/>
      <c r="D26" s="113"/>
      <c r="E26" s="139">
        <f>SazbaDPH2</f>
        <v>21</v>
      </c>
      <c r="F26" s="140" t="s">
        <v>23</v>
      </c>
      <c r="G26" s="223">
        <f>ZakladDPHZakl*SazbaDPH2/100</f>
        <v>0</v>
      </c>
      <c r="H26" s="224"/>
      <c r="I26" s="224"/>
      <c r="J26" s="141" t="str">
        <f t="shared" si="0"/>
        <v>CZK</v>
      </c>
    </row>
    <row r="27" spans="1:10" ht="23.25" customHeight="1" thickBot="1">
      <c r="A27" s="87"/>
      <c r="B27" s="95" t="s">
        <v>27</v>
      </c>
      <c r="C27" s="142"/>
      <c r="D27" s="143"/>
      <c r="E27" s="142"/>
      <c r="F27" s="144"/>
      <c r="G27" s="225">
        <f>0</f>
        <v>0</v>
      </c>
      <c r="H27" s="225"/>
      <c r="I27" s="225"/>
      <c r="J27" s="145" t="str">
        <f t="shared" si="0"/>
        <v>CZK</v>
      </c>
    </row>
    <row r="28" spans="1:10" ht="27.75" hidden="1" customHeight="1">
      <c r="A28" s="87"/>
      <c r="B28" s="146" t="s">
        <v>28</v>
      </c>
      <c r="C28" s="147"/>
      <c r="D28" s="147"/>
      <c r="E28" s="148"/>
      <c r="F28" s="149"/>
      <c r="G28" s="226" t="e">
        <f>ZakladDPHSniVypocet+ZakladDPHZaklVypocet</f>
        <v>#REF!</v>
      </c>
      <c r="H28" s="226"/>
      <c r="I28" s="226"/>
      <c r="J28" s="150" t="str">
        <f t="shared" si="0"/>
        <v>CZK</v>
      </c>
    </row>
    <row r="29" spans="1:10" ht="27.75" customHeight="1" thickBot="1">
      <c r="A29" s="87"/>
      <c r="B29" s="146" t="s">
        <v>29</v>
      </c>
      <c r="C29" s="151"/>
      <c r="D29" s="151"/>
      <c r="E29" s="151"/>
      <c r="F29" s="151"/>
      <c r="G29" s="227">
        <f>ZakladDPHSni+DPHSni+ZakladDPHZakl+DPHZakl+Zaokrouhleni</f>
        <v>0</v>
      </c>
      <c r="H29" s="227"/>
      <c r="I29" s="227"/>
      <c r="J29" s="152" t="s">
        <v>30</v>
      </c>
    </row>
    <row r="30" spans="1:10" ht="12.75" customHeight="1">
      <c r="A30" s="87"/>
      <c r="B30" s="87"/>
      <c r="J30" s="153"/>
    </row>
    <row r="31" spans="1:10" ht="78.75" customHeight="1">
      <c r="A31" s="87"/>
      <c r="B31" s="228"/>
      <c r="C31" s="229"/>
      <c r="D31" s="229"/>
      <c r="E31" s="229"/>
      <c r="F31" s="229"/>
      <c r="G31" s="229"/>
      <c r="H31" s="229"/>
      <c r="I31" s="229"/>
      <c r="J31" s="230"/>
    </row>
    <row r="32" spans="1:10" ht="18.75" customHeight="1">
      <c r="A32" s="87"/>
      <c r="B32" s="154"/>
      <c r="C32" s="155" t="s">
        <v>31</v>
      </c>
      <c r="D32" s="156"/>
      <c r="E32" s="156"/>
      <c r="F32" s="155" t="s">
        <v>32</v>
      </c>
      <c r="G32" s="156"/>
      <c r="H32" s="157">
        <f ca="1">TODAY()</f>
        <v>45520</v>
      </c>
      <c r="I32" s="156"/>
      <c r="J32" s="153"/>
    </row>
    <row r="33" spans="1:10" ht="47.25" customHeight="1">
      <c r="A33" s="87"/>
      <c r="B33" s="87"/>
      <c r="J33" s="153"/>
    </row>
    <row r="34" spans="1:10" s="159" customFormat="1" ht="18.75" customHeight="1">
      <c r="A34" s="158"/>
      <c r="B34" s="158"/>
      <c r="D34" s="160"/>
      <c r="E34" s="160"/>
      <c r="G34" s="160"/>
      <c r="H34" s="160"/>
      <c r="I34" s="160"/>
      <c r="J34" s="161"/>
    </row>
    <row r="35" spans="1:10" ht="12.75" customHeight="1">
      <c r="A35" s="87"/>
      <c r="B35" s="87"/>
      <c r="D35" s="231" t="s">
        <v>33</v>
      </c>
      <c r="E35" s="231"/>
      <c r="H35" s="162" t="s">
        <v>34</v>
      </c>
      <c r="J35" s="153"/>
    </row>
    <row r="36" spans="1:10" ht="13.5" customHeight="1" thickBot="1">
      <c r="A36" s="163"/>
      <c r="B36" s="163"/>
      <c r="C36" s="164"/>
      <c r="D36" s="164"/>
      <c r="E36" s="164"/>
      <c r="F36" s="164"/>
      <c r="G36" s="164"/>
      <c r="H36" s="164"/>
      <c r="I36" s="164"/>
      <c r="J36" s="165"/>
    </row>
    <row r="37" spans="1:10" ht="27" hidden="1" customHeight="1">
      <c r="B37" s="166" t="s">
        <v>35</v>
      </c>
      <c r="C37" s="167"/>
      <c r="D37" s="167"/>
      <c r="E37" s="167"/>
      <c r="F37" s="168"/>
      <c r="G37" s="168"/>
      <c r="H37" s="168"/>
      <c r="I37" s="168"/>
      <c r="J37" s="167"/>
    </row>
    <row r="38" spans="1:10" ht="25.5" hidden="1" customHeight="1">
      <c r="A38" s="169" t="s">
        <v>36</v>
      </c>
      <c r="B38" s="170" t="s">
        <v>37</v>
      </c>
      <c r="C38" s="171" t="s">
        <v>38</v>
      </c>
      <c r="D38" s="172"/>
      <c r="E38" s="172"/>
      <c r="F38" s="173" t="str">
        <f>B23</f>
        <v>Základ pro sníženou DPH</v>
      </c>
      <c r="G38" s="173" t="str">
        <f>B25</f>
        <v>Základ pro základní DPH</v>
      </c>
      <c r="H38" s="174" t="s">
        <v>39</v>
      </c>
      <c r="I38" s="174" t="s">
        <v>0</v>
      </c>
      <c r="J38" s="175" t="s">
        <v>23</v>
      </c>
    </row>
    <row r="39" spans="1:10" ht="25.5" hidden="1" customHeight="1">
      <c r="A39" s="169">
        <v>1</v>
      </c>
      <c r="B39" s="176" t="s">
        <v>40</v>
      </c>
      <c r="C39" s="232" t="s">
        <v>41</v>
      </c>
      <c r="D39" s="233"/>
      <c r="E39" s="233"/>
      <c r="F39" s="177" t="e">
        <f>[1]Pol!O210</f>
        <v>#REF!</v>
      </c>
      <c r="G39" s="178" t="e">
        <f>[1]Pol!P210</f>
        <v>#REF!</v>
      </c>
      <c r="H39" s="179" t="e">
        <f>(F39*SazbaDPH1/100)+(G39*SazbaDPH2/100)</f>
        <v>#REF!</v>
      </c>
      <c r="I39" s="179" t="e">
        <f>F39+G39+H39</f>
        <v>#REF!</v>
      </c>
      <c r="J39" s="180" t="e">
        <f>IF(CenaCelkemVypocet=0,"",I39/CenaCelkemVypocet*100)</f>
        <v>#REF!</v>
      </c>
    </row>
    <row r="40" spans="1:10" ht="25.5" hidden="1" customHeight="1">
      <c r="A40" s="169"/>
      <c r="B40" s="234" t="s">
        <v>42</v>
      </c>
      <c r="C40" s="235"/>
      <c r="D40" s="235"/>
      <c r="E40" s="236"/>
      <c r="F40" s="181" t="e">
        <f>SUMIF(A39:A39,"=1",F39:F39)</f>
        <v>#REF!</v>
      </c>
      <c r="G40" s="182" t="e">
        <f>SUMIF(A39:A39,"=1",G39:G39)</f>
        <v>#REF!</v>
      </c>
      <c r="H40" s="182" t="e">
        <f>SUMIF(A39:A39,"=1",H39:H39)</f>
        <v>#REF!</v>
      </c>
      <c r="I40" s="182" t="e">
        <f>SUMIF(A39:A39,"=1",I39:I39)</f>
        <v>#REF!</v>
      </c>
      <c r="J40" s="183" t="e">
        <f>SUMIF(A39:A39,"=1",J39:J39)</f>
        <v>#REF!</v>
      </c>
    </row>
    <row r="44" spans="1:10" ht="15.75">
      <c r="B44" s="184" t="s">
        <v>43</v>
      </c>
    </row>
    <row r="46" spans="1:10" ht="25.5" customHeight="1">
      <c r="A46" s="185"/>
      <c r="B46" s="186" t="s">
        <v>37</v>
      </c>
      <c r="C46" s="186" t="s">
        <v>38</v>
      </c>
      <c r="D46" s="187"/>
      <c r="E46" s="187"/>
      <c r="F46" s="188" t="s">
        <v>44</v>
      </c>
      <c r="G46" s="188"/>
      <c r="H46" s="188"/>
      <c r="I46" s="237" t="s">
        <v>13</v>
      </c>
      <c r="J46" s="237"/>
    </row>
    <row r="47" spans="1:10" ht="25.5" customHeight="1">
      <c r="A47" s="189"/>
      <c r="B47" s="190"/>
      <c r="C47" s="238" t="s">
        <v>76</v>
      </c>
      <c r="D47" s="239"/>
      <c r="E47" s="239"/>
      <c r="F47" s="191" t="s">
        <v>15</v>
      </c>
      <c r="G47" s="192"/>
      <c r="H47" s="192"/>
      <c r="I47" s="240">
        <f>Pol!G76</f>
        <v>0</v>
      </c>
      <c r="J47" s="240"/>
    </row>
    <row r="48" spans="1:10" ht="25.5" customHeight="1">
      <c r="A48" s="193"/>
      <c r="B48" s="194" t="s">
        <v>0</v>
      </c>
      <c r="C48" s="194"/>
      <c r="D48" s="195"/>
      <c r="E48" s="195"/>
      <c r="F48" s="196"/>
      <c r="G48" s="197"/>
      <c r="H48" s="197"/>
      <c r="I48" s="222">
        <f>SUM(I47:I47)</f>
        <v>0</v>
      </c>
      <c r="J48" s="222"/>
    </row>
    <row r="49" spans="6:10">
      <c r="F49" s="198"/>
      <c r="G49" s="198"/>
      <c r="H49" s="198"/>
      <c r="I49" s="198"/>
      <c r="J49" s="198"/>
    </row>
    <row r="50" spans="6:10">
      <c r="F50" s="198"/>
      <c r="G50" s="198"/>
      <c r="H50" s="198"/>
      <c r="I50" s="198"/>
      <c r="J50" s="198"/>
    </row>
    <row r="51" spans="6:10">
      <c r="F51" s="198"/>
      <c r="G51" s="198"/>
      <c r="H51" s="198"/>
      <c r="I51" s="198"/>
      <c r="J51" s="198"/>
    </row>
  </sheetData>
  <sheetProtection algorithmName="SHA-512" hashValue="ExUMMCHEBvMPF/Fmrh6sv5JqzVx+1vujcWBVnh07ygvUsTINRpIxMgshyTP1W2CTCC0sa6ghcOb3ej5PYQZ2oA==" saltValue="ehdIfbHorTkyMoLLJBpduw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6"/>
  <sheetViews>
    <sheetView showZeros="0" tabSelected="1" view="pageBreakPreview" topLeftCell="A43" zoomScaleNormal="100" zoomScaleSheetLayoutView="100" workbookViewId="0">
      <selection activeCell="C54" sqref="C54"/>
    </sheetView>
  </sheetViews>
  <sheetFormatPr defaultRowHeight="12" outlineLevelRow="1"/>
  <cols>
    <col min="1" max="1" width="5" style="4" customWidth="1"/>
    <col min="2" max="2" width="16.83203125" style="84" customWidth="1"/>
    <col min="3" max="3" width="79.6640625" style="84" customWidth="1"/>
    <col min="4" max="4" width="5.33203125" style="3" customWidth="1"/>
    <col min="5" max="5" width="10.1640625" style="85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202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66" t="s">
        <v>45</v>
      </c>
      <c r="B1" s="266"/>
      <c r="C1" s="266"/>
      <c r="D1" s="266"/>
      <c r="E1" s="266"/>
      <c r="F1" s="266"/>
      <c r="G1" s="266"/>
      <c r="Q1" s="4" t="s">
        <v>46</v>
      </c>
    </row>
    <row r="2" spans="1:17" ht="24.95" customHeight="1">
      <c r="A2" s="5" t="s">
        <v>47</v>
      </c>
      <c r="B2" s="6"/>
      <c r="C2" s="267" t="s">
        <v>71</v>
      </c>
      <c r="D2" s="268"/>
      <c r="E2" s="268"/>
      <c r="F2" s="268"/>
      <c r="G2" s="269"/>
      <c r="Q2" s="4" t="s">
        <v>48</v>
      </c>
    </row>
    <row r="3" spans="1:17" ht="24.95" customHeight="1">
      <c r="A3" s="5" t="s">
        <v>49</v>
      </c>
      <c r="B3" s="6"/>
      <c r="C3" s="267" t="s">
        <v>75</v>
      </c>
      <c r="D3" s="268"/>
      <c r="E3" s="268"/>
      <c r="F3" s="268"/>
      <c r="G3" s="269"/>
      <c r="Q3" s="4" t="s">
        <v>50</v>
      </c>
    </row>
    <row r="4" spans="1:17" ht="24.95" customHeight="1">
      <c r="A4" s="5"/>
      <c r="B4" s="6"/>
      <c r="C4" s="267" t="s">
        <v>76</v>
      </c>
      <c r="D4" s="268"/>
      <c r="E4" s="268"/>
      <c r="F4" s="268"/>
      <c r="G4" s="269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99" t="s">
        <v>149</v>
      </c>
      <c r="J7" s="199" t="s">
        <v>150</v>
      </c>
    </row>
    <row r="8" spans="1:17" ht="15.75" customHeight="1">
      <c r="A8" s="18" t="s">
        <v>61</v>
      </c>
      <c r="B8" s="19"/>
      <c r="C8" s="20"/>
      <c r="D8" s="21"/>
      <c r="E8" s="22"/>
      <c r="F8" s="22"/>
      <c r="G8" s="23">
        <f>G9+G19+G31+G33+G50+G68</f>
        <v>0</v>
      </c>
      <c r="H8" s="24"/>
      <c r="I8" s="200"/>
      <c r="J8" s="200"/>
      <c r="Q8" s="4" t="s">
        <v>62</v>
      </c>
    </row>
    <row r="9" spans="1:17" outlineLevel="1">
      <c r="A9" s="25"/>
      <c r="B9" s="26">
        <v>1</v>
      </c>
      <c r="C9" s="27" t="s">
        <v>77</v>
      </c>
      <c r="D9" s="28"/>
      <c r="E9" s="29"/>
      <c r="F9" s="29"/>
      <c r="G9" s="29">
        <f>SUM(G10:G18)</f>
        <v>0</v>
      </c>
      <c r="H9" s="28"/>
      <c r="I9" s="201"/>
      <c r="J9" s="201"/>
      <c r="Q9" s="4" t="s">
        <v>63</v>
      </c>
    </row>
    <row r="10" spans="1:17" ht="24" outlineLevel="1">
      <c r="A10" s="30">
        <v>1</v>
      </c>
      <c r="B10" s="31" t="s">
        <v>89</v>
      </c>
      <c r="C10" s="32" t="s">
        <v>78</v>
      </c>
      <c r="D10" s="33" t="s">
        <v>87</v>
      </c>
      <c r="E10" s="34">
        <v>1</v>
      </c>
      <c r="F10" s="203"/>
      <c r="G10" s="204">
        <f t="shared" ref="G10:G18" si="0">E10*F10</f>
        <v>0</v>
      </c>
      <c r="H10" s="35" t="s">
        <v>64</v>
      </c>
      <c r="I10" s="216">
        <f>G10*41.91/100</f>
        <v>0</v>
      </c>
      <c r="J10" s="216">
        <f>G10*58.09/100</f>
        <v>0</v>
      </c>
    </row>
    <row r="11" spans="1:17" ht="24" outlineLevel="1">
      <c r="A11" s="36">
        <v>2</v>
      </c>
      <c r="B11" s="37" t="s">
        <v>89</v>
      </c>
      <c r="C11" s="38" t="s">
        <v>79</v>
      </c>
      <c r="D11" s="39" t="s">
        <v>87</v>
      </c>
      <c r="E11" s="40">
        <v>1</v>
      </c>
      <c r="F11" s="205"/>
      <c r="G11" s="206">
        <f t="shared" si="0"/>
        <v>0</v>
      </c>
      <c r="H11" s="41" t="s">
        <v>64</v>
      </c>
      <c r="I11" s="219">
        <f t="shared" ref="I11:I74" si="1">G11*41.91/100</f>
        <v>0</v>
      </c>
      <c r="J11" s="219">
        <f t="shared" ref="J11:J74" si="2">G11*58.09/100</f>
        <v>0</v>
      </c>
    </row>
    <row r="12" spans="1:17" outlineLevel="1">
      <c r="A12" s="36">
        <v>3</v>
      </c>
      <c r="B12" s="37" t="s">
        <v>89</v>
      </c>
      <c r="C12" s="38" t="s">
        <v>80</v>
      </c>
      <c r="D12" s="39" t="s">
        <v>87</v>
      </c>
      <c r="E12" s="40">
        <v>1</v>
      </c>
      <c r="F12" s="205"/>
      <c r="G12" s="206">
        <f t="shared" si="0"/>
        <v>0</v>
      </c>
      <c r="H12" s="41" t="s">
        <v>64</v>
      </c>
      <c r="I12" s="219">
        <f t="shared" si="1"/>
        <v>0</v>
      </c>
      <c r="J12" s="219">
        <f t="shared" si="2"/>
        <v>0</v>
      </c>
    </row>
    <row r="13" spans="1:17" outlineLevel="1">
      <c r="A13" s="36">
        <v>4</v>
      </c>
      <c r="B13" s="37" t="s">
        <v>89</v>
      </c>
      <c r="C13" s="38" t="s">
        <v>81</v>
      </c>
      <c r="D13" s="39" t="s">
        <v>87</v>
      </c>
      <c r="E13" s="40">
        <v>4</v>
      </c>
      <c r="F13" s="205"/>
      <c r="G13" s="206">
        <f t="shared" si="0"/>
        <v>0</v>
      </c>
      <c r="H13" s="41" t="s">
        <v>64</v>
      </c>
      <c r="I13" s="219">
        <f t="shared" si="1"/>
        <v>0</v>
      </c>
      <c r="J13" s="219">
        <f t="shared" si="2"/>
        <v>0</v>
      </c>
    </row>
    <row r="14" spans="1:17" outlineLevel="1">
      <c r="A14" s="36">
        <v>5</v>
      </c>
      <c r="B14" s="37" t="s">
        <v>89</v>
      </c>
      <c r="C14" s="42" t="s">
        <v>82</v>
      </c>
      <c r="D14" s="43" t="s">
        <v>88</v>
      </c>
      <c r="E14" s="44">
        <v>55</v>
      </c>
      <c r="F14" s="207"/>
      <c r="G14" s="206">
        <f t="shared" si="0"/>
        <v>0</v>
      </c>
      <c r="H14" s="41" t="s">
        <v>64</v>
      </c>
      <c r="I14" s="219">
        <f t="shared" si="1"/>
        <v>0</v>
      </c>
      <c r="J14" s="219">
        <f t="shared" si="2"/>
        <v>0</v>
      </c>
    </row>
    <row r="15" spans="1:17" outlineLevel="1">
      <c r="A15" s="36">
        <v>6</v>
      </c>
      <c r="B15" s="37" t="s">
        <v>89</v>
      </c>
      <c r="C15" s="42" t="s">
        <v>83</v>
      </c>
      <c r="D15" s="43" t="s">
        <v>87</v>
      </c>
      <c r="E15" s="44">
        <v>9</v>
      </c>
      <c r="F15" s="207"/>
      <c r="G15" s="206">
        <f t="shared" si="0"/>
        <v>0</v>
      </c>
      <c r="H15" s="41" t="s">
        <v>64</v>
      </c>
      <c r="I15" s="219">
        <f t="shared" si="1"/>
        <v>0</v>
      </c>
      <c r="J15" s="219">
        <f t="shared" si="2"/>
        <v>0</v>
      </c>
    </row>
    <row r="16" spans="1:17" ht="24" outlineLevel="1">
      <c r="A16" s="36">
        <v>7</v>
      </c>
      <c r="B16" s="37" t="s">
        <v>89</v>
      </c>
      <c r="C16" s="38" t="s">
        <v>84</v>
      </c>
      <c r="D16" s="43" t="s">
        <v>87</v>
      </c>
      <c r="E16" s="44">
        <v>9</v>
      </c>
      <c r="F16" s="207"/>
      <c r="G16" s="206">
        <f t="shared" si="0"/>
        <v>0</v>
      </c>
      <c r="H16" s="41" t="s">
        <v>64</v>
      </c>
      <c r="I16" s="219">
        <f t="shared" si="1"/>
        <v>0</v>
      </c>
      <c r="J16" s="219">
        <f t="shared" si="2"/>
        <v>0</v>
      </c>
    </row>
    <row r="17" spans="1:18" outlineLevel="1">
      <c r="A17" s="36">
        <v>8</v>
      </c>
      <c r="B17" s="37" t="s">
        <v>89</v>
      </c>
      <c r="C17" s="42" t="s">
        <v>85</v>
      </c>
      <c r="D17" s="43" t="s">
        <v>88</v>
      </c>
      <c r="E17" s="44">
        <v>120</v>
      </c>
      <c r="F17" s="207"/>
      <c r="G17" s="206">
        <f t="shared" si="0"/>
        <v>0</v>
      </c>
      <c r="H17" s="41" t="s">
        <v>64</v>
      </c>
      <c r="I17" s="219">
        <f t="shared" si="1"/>
        <v>0</v>
      </c>
      <c r="J17" s="219">
        <f t="shared" si="2"/>
        <v>0</v>
      </c>
    </row>
    <row r="18" spans="1:18" outlineLevel="1">
      <c r="A18" s="45">
        <v>9</v>
      </c>
      <c r="B18" s="46" t="s">
        <v>89</v>
      </c>
      <c r="C18" s="47" t="s">
        <v>86</v>
      </c>
      <c r="D18" s="48" t="s">
        <v>88</v>
      </c>
      <c r="E18" s="49">
        <v>270</v>
      </c>
      <c r="F18" s="208"/>
      <c r="G18" s="209">
        <f t="shared" si="0"/>
        <v>0</v>
      </c>
      <c r="H18" s="50" t="s">
        <v>64</v>
      </c>
      <c r="I18" s="220">
        <f t="shared" si="1"/>
        <v>0</v>
      </c>
      <c r="J18" s="220">
        <f t="shared" si="2"/>
        <v>0</v>
      </c>
    </row>
    <row r="19" spans="1:18" outlineLevel="1">
      <c r="A19" s="27"/>
      <c r="B19" s="27">
        <v>2</v>
      </c>
      <c r="C19" s="27" t="s">
        <v>90</v>
      </c>
      <c r="D19" s="27"/>
      <c r="E19" s="27"/>
      <c r="F19" s="210"/>
      <c r="G19" s="211">
        <f>SUM(G20:G30)</f>
        <v>0</v>
      </c>
      <c r="H19" s="27"/>
      <c r="I19" s="217"/>
      <c r="J19" s="217"/>
    </row>
    <row r="20" spans="1:18" outlineLevel="1">
      <c r="A20" s="30">
        <v>10</v>
      </c>
      <c r="B20" s="51" t="s">
        <v>102</v>
      </c>
      <c r="C20" s="52" t="s">
        <v>91</v>
      </c>
      <c r="D20" s="53" t="s">
        <v>87</v>
      </c>
      <c r="E20" s="54">
        <v>2</v>
      </c>
      <c r="F20" s="212"/>
      <c r="G20" s="204">
        <f t="shared" ref="G20:G75" si="3">E20*F20</f>
        <v>0</v>
      </c>
      <c r="H20" s="35" t="s">
        <v>64</v>
      </c>
      <c r="I20" s="216">
        <f t="shared" si="1"/>
        <v>0</v>
      </c>
      <c r="J20" s="216">
        <f t="shared" si="2"/>
        <v>0</v>
      </c>
      <c r="Q20" s="4" t="s">
        <v>65</v>
      </c>
      <c r="R20" s="4">
        <v>0</v>
      </c>
    </row>
    <row r="21" spans="1:18" outlineLevel="1">
      <c r="A21" s="36">
        <v>11</v>
      </c>
      <c r="B21" s="55" t="s">
        <v>102</v>
      </c>
      <c r="C21" s="56" t="s">
        <v>92</v>
      </c>
      <c r="D21" s="57" t="s">
        <v>87</v>
      </c>
      <c r="E21" s="58">
        <v>4</v>
      </c>
      <c r="F21" s="207"/>
      <c r="G21" s="206">
        <f t="shared" si="3"/>
        <v>0</v>
      </c>
      <c r="H21" s="41" t="s">
        <v>64</v>
      </c>
      <c r="I21" s="219">
        <f t="shared" si="1"/>
        <v>0</v>
      </c>
      <c r="J21" s="219">
        <f t="shared" si="2"/>
        <v>0</v>
      </c>
    </row>
    <row r="22" spans="1:18" outlineLevel="1">
      <c r="A22" s="36">
        <v>12</v>
      </c>
      <c r="B22" s="55" t="s">
        <v>102</v>
      </c>
      <c r="C22" s="56" t="s">
        <v>93</v>
      </c>
      <c r="D22" s="57" t="s">
        <v>87</v>
      </c>
      <c r="E22" s="58">
        <v>1</v>
      </c>
      <c r="F22" s="207"/>
      <c r="G22" s="206">
        <f t="shared" si="3"/>
        <v>0</v>
      </c>
      <c r="H22" s="41" t="s">
        <v>64</v>
      </c>
      <c r="I22" s="219">
        <f t="shared" si="1"/>
        <v>0</v>
      </c>
      <c r="J22" s="219">
        <f t="shared" si="2"/>
        <v>0</v>
      </c>
    </row>
    <row r="23" spans="1:18" outlineLevel="1">
      <c r="A23" s="36">
        <v>13</v>
      </c>
      <c r="B23" s="55" t="s">
        <v>103</v>
      </c>
      <c r="C23" s="56" t="s">
        <v>94</v>
      </c>
      <c r="D23" s="57" t="s">
        <v>87</v>
      </c>
      <c r="E23" s="58">
        <v>1</v>
      </c>
      <c r="F23" s="207"/>
      <c r="G23" s="206">
        <f t="shared" si="3"/>
        <v>0</v>
      </c>
      <c r="H23" s="41" t="s">
        <v>64</v>
      </c>
      <c r="I23" s="219">
        <f t="shared" si="1"/>
        <v>0</v>
      </c>
      <c r="J23" s="219">
        <f t="shared" si="2"/>
        <v>0</v>
      </c>
    </row>
    <row r="24" spans="1:18" outlineLevel="1">
      <c r="A24" s="36">
        <v>14</v>
      </c>
      <c r="B24" s="55" t="s">
        <v>102</v>
      </c>
      <c r="C24" s="56" t="s">
        <v>95</v>
      </c>
      <c r="D24" s="57" t="s">
        <v>87</v>
      </c>
      <c r="E24" s="58">
        <v>9</v>
      </c>
      <c r="F24" s="207"/>
      <c r="G24" s="206">
        <f t="shared" si="3"/>
        <v>0</v>
      </c>
      <c r="H24" s="41" t="s">
        <v>64</v>
      </c>
      <c r="I24" s="219">
        <f t="shared" si="1"/>
        <v>0</v>
      </c>
      <c r="J24" s="219">
        <f t="shared" si="2"/>
        <v>0</v>
      </c>
    </row>
    <row r="25" spans="1:18" outlineLevel="1">
      <c r="A25" s="36">
        <v>15</v>
      </c>
      <c r="B25" s="55" t="s">
        <v>104</v>
      </c>
      <c r="C25" s="56" t="s">
        <v>96</v>
      </c>
      <c r="D25" s="57" t="s">
        <v>87</v>
      </c>
      <c r="E25" s="58">
        <v>9</v>
      </c>
      <c r="F25" s="207"/>
      <c r="G25" s="206">
        <f t="shared" si="3"/>
        <v>0</v>
      </c>
      <c r="H25" s="41" t="s">
        <v>64</v>
      </c>
      <c r="I25" s="219">
        <f t="shared" si="1"/>
        <v>0</v>
      </c>
      <c r="J25" s="219">
        <f t="shared" si="2"/>
        <v>0</v>
      </c>
    </row>
    <row r="26" spans="1:18" outlineLevel="1">
      <c r="A26" s="36">
        <v>16</v>
      </c>
      <c r="B26" s="55" t="s">
        <v>105</v>
      </c>
      <c r="C26" s="56" t="s">
        <v>97</v>
      </c>
      <c r="D26" s="57" t="s">
        <v>87</v>
      </c>
      <c r="E26" s="58">
        <v>1</v>
      </c>
      <c r="F26" s="207"/>
      <c r="G26" s="206">
        <f t="shared" si="3"/>
        <v>0</v>
      </c>
      <c r="H26" s="41" t="s">
        <v>64</v>
      </c>
      <c r="I26" s="219">
        <f t="shared" si="1"/>
        <v>0</v>
      </c>
      <c r="J26" s="219">
        <f t="shared" si="2"/>
        <v>0</v>
      </c>
    </row>
    <row r="27" spans="1:18" outlineLevel="1">
      <c r="A27" s="36">
        <v>17</v>
      </c>
      <c r="B27" s="55" t="s">
        <v>106</v>
      </c>
      <c r="C27" s="56" t="s">
        <v>98</v>
      </c>
      <c r="D27" s="57" t="s">
        <v>87</v>
      </c>
      <c r="E27" s="58">
        <v>1</v>
      </c>
      <c r="F27" s="207"/>
      <c r="G27" s="206">
        <f t="shared" si="3"/>
        <v>0</v>
      </c>
      <c r="H27" s="41" t="s">
        <v>64</v>
      </c>
      <c r="I27" s="219">
        <f t="shared" si="1"/>
        <v>0</v>
      </c>
      <c r="J27" s="219">
        <f t="shared" si="2"/>
        <v>0</v>
      </c>
    </row>
    <row r="28" spans="1:18" outlineLevel="1">
      <c r="A28" s="36">
        <v>18</v>
      </c>
      <c r="B28" s="55" t="s">
        <v>107</v>
      </c>
      <c r="C28" s="56" t="s">
        <v>99</v>
      </c>
      <c r="D28" s="57" t="s">
        <v>87</v>
      </c>
      <c r="E28" s="58">
        <v>1</v>
      </c>
      <c r="F28" s="207"/>
      <c r="G28" s="206">
        <f t="shared" si="3"/>
        <v>0</v>
      </c>
      <c r="H28" s="41" t="s">
        <v>64</v>
      </c>
      <c r="I28" s="219">
        <f t="shared" si="1"/>
        <v>0</v>
      </c>
      <c r="J28" s="219">
        <f t="shared" si="2"/>
        <v>0</v>
      </c>
    </row>
    <row r="29" spans="1:18" outlineLevel="1">
      <c r="A29" s="36">
        <v>19</v>
      </c>
      <c r="B29" s="55" t="s">
        <v>108</v>
      </c>
      <c r="C29" s="56" t="s">
        <v>100</v>
      </c>
      <c r="D29" s="57" t="s">
        <v>87</v>
      </c>
      <c r="E29" s="58">
        <v>17</v>
      </c>
      <c r="F29" s="207"/>
      <c r="G29" s="206">
        <f t="shared" si="3"/>
        <v>0</v>
      </c>
      <c r="H29" s="41" t="s">
        <v>64</v>
      </c>
      <c r="I29" s="219">
        <f t="shared" si="1"/>
        <v>0</v>
      </c>
      <c r="J29" s="219">
        <f t="shared" si="2"/>
        <v>0</v>
      </c>
    </row>
    <row r="30" spans="1:18" ht="24" outlineLevel="1">
      <c r="A30" s="45">
        <v>20</v>
      </c>
      <c r="B30" s="59" t="s">
        <v>109</v>
      </c>
      <c r="C30" s="60" t="s">
        <v>101</v>
      </c>
      <c r="D30" s="61" t="s">
        <v>87</v>
      </c>
      <c r="E30" s="62">
        <v>2</v>
      </c>
      <c r="F30" s="208"/>
      <c r="G30" s="209">
        <f t="shared" si="3"/>
        <v>0</v>
      </c>
      <c r="H30" s="50" t="s">
        <v>64</v>
      </c>
      <c r="I30" s="220">
        <f t="shared" si="1"/>
        <v>0</v>
      </c>
      <c r="J30" s="220">
        <f t="shared" si="2"/>
        <v>0</v>
      </c>
    </row>
    <row r="31" spans="1:18" outlineLevel="1">
      <c r="A31" s="27"/>
      <c r="B31" s="27">
        <v>3</v>
      </c>
      <c r="C31" s="27" t="s">
        <v>110</v>
      </c>
      <c r="D31" s="27"/>
      <c r="E31" s="27"/>
      <c r="F31" s="210"/>
      <c r="G31" s="211">
        <f>SUM(G32)</f>
        <v>0</v>
      </c>
      <c r="H31" s="27"/>
      <c r="I31" s="217"/>
      <c r="J31" s="217"/>
    </row>
    <row r="32" spans="1:18" ht="24" outlineLevel="1">
      <c r="A32" s="36">
        <v>21</v>
      </c>
      <c r="B32" s="63" t="s">
        <v>112</v>
      </c>
      <c r="C32" s="64" t="s">
        <v>111</v>
      </c>
      <c r="D32" s="65" t="s">
        <v>87</v>
      </c>
      <c r="E32" s="62">
        <v>1</v>
      </c>
      <c r="F32" s="213"/>
      <c r="G32" s="204">
        <f t="shared" si="3"/>
        <v>0</v>
      </c>
      <c r="H32" s="50" t="s">
        <v>64</v>
      </c>
      <c r="I32" s="216">
        <f t="shared" si="1"/>
        <v>0</v>
      </c>
      <c r="J32" s="216">
        <f t="shared" si="2"/>
        <v>0</v>
      </c>
    </row>
    <row r="33" spans="1:18" outlineLevel="1">
      <c r="A33" s="27"/>
      <c r="B33" s="27">
        <v>4</v>
      </c>
      <c r="C33" s="27" t="s">
        <v>132</v>
      </c>
      <c r="D33" s="27"/>
      <c r="E33" s="27"/>
      <c r="F33" s="210"/>
      <c r="G33" s="211">
        <f>SUM(G34:G49)</f>
        <v>0</v>
      </c>
      <c r="H33" s="27"/>
      <c r="I33" s="27"/>
      <c r="J33" s="27"/>
    </row>
    <row r="34" spans="1:18" outlineLevel="1">
      <c r="A34" s="30">
        <v>22</v>
      </c>
      <c r="B34" s="66" t="s">
        <v>129</v>
      </c>
      <c r="C34" s="67" t="s">
        <v>113</v>
      </c>
      <c r="D34" s="68" t="s">
        <v>130</v>
      </c>
      <c r="E34" s="54">
        <v>60</v>
      </c>
      <c r="F34" s="214"/>
      <c r="G34" s="204">
        <f t="shared" si="3"/>
        <v>0</v>
      </c>
      <c r="H34" s="35" t="s">
        <v>64</v>
      </c>
      <c r="I34" s="216">
        <f t="shared" si="1"/>
        <v>0</v>
      </c>
      <c r="J34" s="216">
        <f t="shared" si="2"/>
        <v>0</v>
      </c>
    </row>
    <row r="35" spans="1:18" outlineLevel="1">
      <c r="A35" s="36">
        <v>23</v>
      </c>
      <c r="B35" s="69" t="s">
        <v>129</v>
      </c>
      <c r="C35" s="70" t="s">
        <v>114</v>
      </c>
      <c r="D35" s="71" t="s">
        <v>130</v>
      </c>
      <c r="E35" s="58">
        <v>100</v>
      </c>
      <c r="F35" s="213"/>
      <c r="G35" s="206">
        <f t="shared" si="3"/>
        <v>0</v>
      </c>
      <c r="H35" s="41" t="s">
        <v>64</v>
      </c>
      <c r="I35" s="219">
        <f t="shared" si="1"/>
        <v>0</v>
      </c>
      <c r="J35" s="219">
        <f t="shared" si="2"/>
        <v>0</v>
      </c>
    </row>
    <row r="36" spans="1:18" outlineLevel="1">
      <c r="A36" s="36">
        <v>24</v>
      </c>
      <c r="B36" s="69" t="s">
        <v>129</v>
      </c>
      <c r="C36" s="70" t="s">
        <v>115</v>
      </c>
      <c r="D36" s="71" t="s">
        <v>130</v>
      </c>
      <c r="E36" s="58">
        <v>50</v>
      </c>
      <c r="F36" s="213"/>
      <c r="G36" s="206">
        <f t="shared" si="3"/>
        <v>0</v>
      </c>
      <c r="H36" s="41" t="s">
        <v>64</v>
      </c>
      <c r="I36" s="219">
        <f t="shared" si="1"/>
        <v>0</v>
      </c>
      <c r="J36" s="219">
        <f t="shared" si="2"/>
        <v>0</v>
      </c>
    </row>
    <row r="37" spans="1:18" outlineLevel="1">
      <c r="A37" s="36">
        <v>25</v>
      </c>
      <c r="B37" s="69" t="s">
        <v>129</v>
      </c>
      <c r="C37" s="70" t="s">
        <v>116</v>
      </c>
      <c r="D37" s="71" t="s">
        <v>130</v>
      </c>
      <c r="E37" s="58">
        <v>10</v>
      </c>
      <c r="F37" s="213"/>
      <c r="G37" s="206">
        <f t="shared" si="3"/>
        <v>0</v>
      </c>
      <c r="H37" s="41" t="s">
        <v>64</v>
      </c>
      <c r="I37" s="219">
        <f t="shared" si="1"/>
        <v>0</v>
      </c>
      <c r="J37" s="219">
        <f t="shared" si="2"/>
        <v>0</v>
      </c>
    </row>
    <row r="38" spans="1:18" outlineLevel="1">
      <c r="A38" s="36">
        <v>26</v>
      </c>
      <c r="B38" s="69" t="s">
        <v>129</v>
      </c>
      <c r="C38" s="70" t="s">
        <v>117</v>
      </c>
      <c r="D38" s="71" t="s">
        <v>130</v>
      </c>
      <c r="E38" s="58">
        <v>750</v>
      </c>
      <c r="F38" s="213"/>
      <c r="G38" s="206">
        <f t="shared" si="3"/>
        <v>0</v>
      </c>
      <c r="H38" s="41" t="s">
        <v>64</v>
      </c>
      <c r="I38" s="219">
        <f t="shared" si="1"/>
        <v>0</v>
      </c>
      <c r="J38" s="219">
        <f t="shared" si="2"/>
        <v>0</v>
      </c>
    </row>
    <row r="39" spans="1:18" outlineLevel="1">
      <c r="A39" s="36">
        <v>27</v>
      </c>
      <c r="B39" s="69" t="s">
        <v>129</v>
      </c>
      <c r="C39" s="70" t="s">
        <v>118</v>
      </c>
      <c r="D39" s="71" t="s">
        <v>130</v>
      </c>
      <c r="E39" s="58">
        <v>250</v>
      </c>
      <c r="F39" s="213"/>
      <c r="G39" s="206">
        <f t="shared" si="3"/>
        <v>0</v>
      </c>
      <c r="H39" s="41" t="s">
        <v>64</v>
      </c>
      <c r="I39" s="219">
        <f t="shared" si="1"/>
        <v>0</v>
      </c>
      <c r="J39" s="219">
        <f t="shared" si="2"/>
        <v>0</v>
      </c>
    </row>
    <row r="40" spans="1:18" outlineLevel="1">
      <c r="A40" s="36">
        <v>28</v>
      </c>
      <c r="B40" s="69" t="s">
        <v>129</v>
      </c>
      <c r="C40" s="70" t="s">
        <v>119</v>
      </c>
      <c r="D40" s="71" t="s">
        <v>130</v>
      </c>
      <c r="E40" s="58">
        <v>30</v>
      </c>
      <c r="F40" s="213"/>
      <c r="G40" s="206">
        <f t="shared" si="3"/>
        <v>0</v>
      </c>
      <c r="H40" s="41" t="s">
        <v>64</v>
      </c>
      <c r="I40" s="219">
        <f t="shared" si="1"/>
        <v>0</v>
      </c>
      <c r="J40" s="219">
        <f t="shared" si="2"/>
        <v>0</v>
      </c>
    </row>
    <row r="41" spans="1:18" outlineLevel="1">
      <c r="A41" s="36">
        <v>29</v>
      </c>
      <c r="B41" s="69" t="s">
        <v>129</v>
      </c>
      <c r="C41" s="70" t="s">
        <v>120</v>
      </c>
      <c r="D41" s="71" t="s">
        <v>130</v>
      </c>
      <c r="E41" s="58">
        <v>225</v>
      </c>
      <c r="F41" s="213"/>
      <c r="G41" s="206">
        <f t="shared" si="3"/>
        <v>0</v>
      </c>
      <c r="H41" s="41" t="s">
        <v>64</v>
      </c>
      <c r="I41" s="219">
        <f t="shared" si="1"/>
        <v>0</v>
      </c>
      <c r="J41" s="219">
        <f t="shared" si="2"/>
        <v>0</v>
      </c>
    </row>
    <row r="42" spans="1:18" outlineLevel="1">
      <c r="A42" s="36">
        <v>30</v>
      </c>
      <c r="B42" s="69" t="s">
        <v>129</v>
      </c>
      <c r="C42" s="70" t="s">
        <v>121</v>
      </c>
      <c r="D42" s="71" t="s">
        <v>130</v>
      </c>
      <c r="E42" s="58">
        <v>50</v>
      </c>
      <c r="F42" s="213"/>
      <c r="G42" s="206">
        <f t="shared" si="3"/>
        <v>0</v>
      </c>
      <c r="H42" s="41" t="s">
        <v>64</v>
      </c>
      <c r="I42" s="219">
        <f t="shared" si="1"/>
        <v>0</v>
      </c>
      <c r="J42" s="219">
        <f t="shared" si="2"/>
        <v>0</v>
      </c>
    </row>
    <row r="43" spans="1:18" outlineLevel="1">
      <c r="A43" s="36">
        <v>31</v>
      </c>
      <c r="B43" s="69" t="s">
        <v>129</v>
      </c>
      <c r="C43" s="70" t="s">
        <v>122</v>
      </c>
      <c r="D43" s="71" t="s">
        <v>130</v>
      </c>
      <c r="E43" s="58">
        <v>1250</v>
      </c>
      <c r="F43" s="213"/>
      <c r="G43" s="206">
        <f t="shared" si="3"/>
        <v>0</v>
      </c>
      <c r="H43" s="41" t="s">
        <v>64</v>
      </c>
      <c r="I43" s="219">
        <f t="shared" si="1"/>
        <v>0</v>
      </c>
      <c r="J43" s="219">
        <f t="shared" si="2"/>
        <v>0</v>
      </c>
    </row>
    <row r="44" spans="1:18" outlineLevel="1">
      <c r="A44" s="36">
        <v>32</v>
      </c>
      <c r="B44" s="69" t="s">
        <v>129</v>
      </c>
      <c r="C44" s="70" t="s">
        <v>123</v>
      </c>
      <c r="D44" s="71" t="s">
        <v>130</v>
      </c>
      <c r="E44" s="58">
        <v>250</v>
      </c>
      <c r="F44" s="213"/>
      <c r="G44" s="206">
        <f t="shared" si="3"/>
        <v>0</v>
      </c>
      <c r="H44" s="41" t="s">
        <v>64</v>
      </c>
      <c r="I44" s="219">
        <f t="shared" si="1"/>
        <v>0</v>
      </c>
      <c r="J44" s="219">
        <f t="shared" si="2"/>
        <v>0</v>
      </c>
      <c r="Q44" s="4" t="s">
        <v>65</v>
      </c>
      <c r="R44" s="4">
        <v>0</v>
      </c>
    </row>
    <row r="45" spans="1:18" s="72" customFormat="1" outlineLevel="1">
      <c r="A45" s="36">
        <v>33</v>
      </c>
      <c r="B45" s="69" t="s">
        <v>129</v>
      </c>
      <c r="C45" s="70" t="s">
        <v>124</v>
      </c>
      <c r="D45" s="71" t="s">
        <v>87</v>
      </c>
      <c r="E45" s="58">
        <v>18</v>
      </c>
      <c r="F45" s="213"/>
      <c r="G45" s="206">
        <f t="shared" si="3"/>
        <v>0</v>
      </c>
      <c r="H45" s="41" t="s">
        <v>64</v>
      </c>
      <c r="I45" s="219">
        <f t="shared" si="1"/>
        <v>0</v>
      </c>
      <c r="J45" s="219">
        <f t="shared" si="2"/>
        <v>0</v>
      </c>
      <c r="Q45" s="72" t="s">
        <v>65</v>
      </c>
      <c r="R45" s="72">
        <v>0</v>
      </c>
    </row>
    <row r="46" spans="1:18" outlineLevel="1">
      <c r="A46" s="36">
        <v>34</v>
      </c>
      <c r="B46" s="69" t="s">
        <v>129</v>
      </c>
      <c r="C46" s="70" t="s">
        <v>125</v>
      </c>
      <c r="D46" s="71" t="s">
        <v>87</v>
      </c>
      <c r="E46" s="58">
        <v>35</v>
      </c>
      <c r="F46" s="213"/>
      <c r="G46" s="206">
        <f t="shared" si="3"/>
        <v>0</v>
      </c>
      <c r="H46" s="41" t="s">
        <v>64</v>
      </c>
      <c r="I46" s="219">
        <f t="shared" si="1"/>
        <v>0</v>
      </c>
      <c r="J46" s="219">
        <f t="shared" si="2"/>
        <v>0</v>
      </c>
      <c r="Q46" s="4" t="s">
        <v>63</v>
      </c>
    </row>
    <row r="47" spans="1:18" outlineLevel="1">
      <c r="A47" s="36">
        <v>35</v>
      </c>
      <c r="B47" s="69" t="s">
        <v>129</v>
      </c>
      <c r="C47" s="70" t="s">
        <v>126</v>
      </c>
      <c r="D47" s="71" t="s">
        <v>87</v>
      </c>
      <c r="E47" s="58">
        <v>4</v>
      </c>
      <c r="F47" s="213"/>
      <c r="G47" s="206">
        <f t="shared" si="3"/>
        <v>0</v>
      </c>
      <c r="H47" s="41" t="s">
        <v>64</v>
      </c>
      <c r="I47" s="219">
        <f t="shared" si="1"/>
        <v>0</v>
      </c>
      <c r="J47" s="219">
        <f t="shared" si="2"/>
        <v>0</v>
      </c>
    </row>
    <row r="48" spans="1:18" outlineLevel="1">
      <c r="A48" s="36">
        <v>36</v>
      </c>
      <c r="B48" s="69" t="s">
        <v>129</v>
      </c>
      <c r="C48" s="70" t="s">
        <v>127</v>
      </c>
      <c r="D48" s="71" t="s">
        <v>131</v>
      </c>
      <c r="E48" s="58">
        <v>1</v>
      </c>
      <c r="F48" s="213"/>
      <c r="G48" s="206">
        <f t="shared" si="3"/>
        <v>0</v>
      </c>
      <c r="H48" s="41" t="s">
        <v>64</v>
      </c>
      <c r="I48" s="219">
        <f t="shared" si="1"/>
        <v>0</v>
      </c>
      <c r="J48" s="219">
        <f t="shared" si="2"/>
        <v>0</v>
      </c>
    </row>
    <row r="49" spans="1:10" outlineLevel="1">
      <c r="A49" s="45">
        <v>37</v>
      </c>
      <c r="B49" s="73" t="s">
        <v>129</v>
      </c>
      <c r="C49" s="74" t="s">
        <v>128</v>
      </c>
      <c r="D49" s="75" t="s">
        <v>131</v>
      </c>
      <c r="E49" s="62">
        <v>1</v>
      </c>
      <c r="F49" s="215"/>
      <c r="G49" s="209">
        <f t="shared" si="3"/>
        <v>0</v>
      </c>
      <c r="H49" s="50" t="s">
        <v>64</v>
      </c>
      <c r="I49" s="220">
        <f t="shared" si="1"/>
        <v>0</v>
      </c>
      <c r="J49" s="220">
        <f t="shared" si="2"/>
        <v>0</v>
      </c>
    </row>
    <row r="50" spans="1:10" outlineLevel="1">
      <c r="A50" s="27"/>
      <c r="B50" s="27">
        <v>5</v>
      </c>
      <c r="C50" s="27" t="s">
        <v>133</v>
      </c>
      <c r="D50" s="27"/>
      <c r="E50" s="27"/>
      <c r="F50" s="210"/>
      <c r="G50" s="211">
        <f>SUM(G51:G67)</f>
        <v>0</v>
      </c>
      <c r="H50" s="27"/>
      <c r="I50" s="217"/>
      <c r="J50" s="217"/>
    </row>
    <row r="51" spans="1:10" outlineLevel="1">
      <c r="A51" s="30">
        <v>38</v>
      </c>
      <c r="B51" s="66" t="s">
        <v>138</v>
      </c>
      <c r="C51" s="270" t="s">
        <v>113</v>
      </c>
      <c r="D51" s="68" t="s">
        <v>130</v>
      </c>
      <c r="E51" s="58">
        <v>60</v>
      </c>
      <c r="F51" s="214"/>
      <c r="G51" s="204">
        <f t="shared" si="3"/>
        <v>0</v>
      </c>
      <c r="H51" s="35" t="s">
        <v>64</v>
      </c>
      <c r="I51" s="216">
        <f t="shared" si="1"/>
        <v>0</v>
      </c>
      <c r="J51" s="216">
        <f t="shared" si="2"/>
        <v>0</v>
      </c>
    </row>
    <row r="52" spans="1:10" outlineLevel="1">
      <c r="A52" s="36">
        <v>39</v>
      </c>
      <c r="B52" s="69" t="s">
        <v>138</v>
      </c>
      <c r="C52" s="270" t="s">
        <v>114</v>
      </c>
      <c r="D52" s="71" t="s">
        <v>130</v>
      </c>
      <c r="E52" s="58">
        <v>100</v>
      </c>
      <c r="F52" s="213"/>
      <c r="G52" s="206">
        <f t="shared" si="3"/>
        <v>0</v>
      </c>
      <c r="H52" s="41" t="s">
        <v>64</v>
      </c>
      <c r="I52" s="219">
        <f t="shared" si="1"/>
        <v>0</v>
      </c>
      <c r="J52" s="219">
        <f t="shared" si="2"/>
        <v>0</v>
      </c>
    </row>
    <row r="53" spans="1:10" outlineLevel="1">
      <c r="A53" s="36">
        <v>40</v>
      </c>
      <c r="B53" s="69" t="s">
        <v>138</v>
      </c>
      <c r="C53" s="270" t="s">
        <v>115</v>
      </c>
      <c r="D53" s="71" t="s">
        <v>130</v>
      </c>
      <c r="E53" s="58">
        <v>50</v>
      </c>
      <c r="F53" s="213"/>
      <c r="G53" s="206">
        <f t="shared" si="3"/>
        <v>0</v>
      </c>
      <c r="H53" s="41" t="s">
        <v>64</v>
      </c>
      <c r="I53" s="219">
        <f t="shared" si="1"/>
        <v>0</v>
      </c>
      <c r="J53" s="219">
        <f t="shared" si="2"/>
        <v>0</v>
      </c>
    </row>
    <row r="54" spans="1:10" outlineLevel="1">
      <c r="A54" s="36">
        <v>41</v>
      </c>
      <c r="B54" s="69" t="s">
        <v>138</v>
      </c>
      <c r="C54" s="270" t="s">
        <v>116</v>
      </c>
      <c r="D54" s="71" t="s">
        <v>130</v>
      </c>
      <c r="E54" s="58">
        <v>10</v>
      </c>
      <c r="F54" s="213"/>
      <c r="G54" s="206">
        <f t="shared" si="3"/>
        <v>0</v>
      </c>
      <c r="H54" s="41" t="s">
        <v>64</v>
      </c>
      <c r="I54" s="219">
        <f t="shared" si="1"/>
        <v>0</v>
      </c>
      <c r="J54" s="219">
        <f t="shared" si="2"/>
        <v>0</v>
      </c>
    </row>
    <row r="55" spans="1:10" outlineLevel="1">
      <c r="A55" s="36">
        <v>42</v>
      </c>
      <c r="B55" s="69" t="s">
        <v>138</v>
      </c>
      <c r="C55" s="270" t="s">
        <v>117</v>
      </c>
      <c r="D55" s="71" t="s">
        <v>130</v>
      </c>
      <c r="E55" s="58">
        <v>750</v>
      </c>
      <c r="F55" s="213"/>
      <c r="G55" s="206">
        <f t="shared" si="3"/>
        <v>0</v>
      </c>
      <c r="H55" s="41" t="s">
        <v>64</v>
      </c>
      <c r="I55" s="219">
        <f t="shared" si="1"/>
        <v>0</v>
      </c>
      <c r="J55" s="219">
        <f t="shared" si="2"/>
        <v>0</v>
      </c>
    </row>
    <row r="56" spans="1:10" outlineLevel="1">
      <c r="A56" s="36">
        <v>43</v>
      </c>
      <c r="B56" s="69" t="s">
        <v>138</v>
      </c>
      <c r="C56" s="270" t="s">
        <v>118</v>
      </c>
      <c r="D56" s="71" t="s">
        <v>130</v>
      </c>
      <c r="E56" s="58">
        <v>250</v>
      </c>
      <c r="F56" s="213"/>
      <c r="G56" s="206">
        <f t="shared" si="3"/>
        <v>0</v>
      </c>
      <c r="H56" s="41" t="s">
        <v>64</v>
      </c>
      <c r="I56" s="219">
        <f t="shared" si="1"/>
        <v>0</v>
      </c>
      <c r="J56" s="219">
        <f t="shared" si="2"/>
        <v>0</v>
      </c>
    </row>
    <row r="57" spans="1:10" outlineLevel="1">
      <c r="A57" s="36">
        <v>44</v>
      </c>
      <c r="B57" s="69" t="s">
        <v>138</v>
      </c>
      <c r="C57" s="270" t="s">
        <v>119</v>
      </c>
      <c r="D57" s="71" t="s">
        <v>130</v>
      </c>
      <c r="E57" s="58">
        <v>30</v>
      </c>
      <c r="F57" s="213"/>
      <c r="G57" s="206">
        <f t="shared" si="3"/>
        <v>0</v>
      </c>
      <c r="H57" s="41" t="s">
        <v>64</v>
      </c>
      <c r="I57" s="219">
        <f t="shared" si="1"/>
        <v>0</v>
      </c>
      <c r="J57" s="219">
        <f t="shared" si="2"/>
        <v>0</v>
      </c>
    </row>
    <row r="58" spans="1:10" outlineLevel="1">
      <c r="A58" s="36">
        <v>45</v>
      </c>
      <c r="B58" s="69" t="s">
        <v>138</v>
      </c>
      <c r="C58" s="270" t="s">
        <v>120</v>
      </c>
      <c r="D58" s="71" t="s">
        <v>130</v>
      </c>
      <c r="E58" s="58">
        <v>225</v>
      </c>
      <c r="F58" s="213"/>
      <c r="G58" s="206">
        <f t="shared" si="3"/>
        <v>0</v>
      </c>
      <c r="H58" s="41" t="s">
        <v>64</v>
      </c>
      <c r="I58" s="219">
        <f t="shared" si="1"/>
        <v>0</v>
      </c>
      <c r="J58" s="219">
        <f t="shared" si="2"/>
        <v>0</v>
      </c>
    </row>
    <row r="59" spans="1:10" outlineLevel="1">
      <c r="A59" s="36">
        <v>46</v>
      </c>
      <c r="B59" s="69" t="s">
        <v>138</v>
      </c>
      <c r="C59" s="270" t="s">
        <v>121</v>
      </c>
      <c r="D59" s="71" t="s">
        <v>130</v>
      </c>
      <c r="E59" s="58">
        <v>50</v>
      </c>
      <c r="F59" s="213"/>
      <c r="G59" s="206">
        <f t="shared" si="3"/>
        <v>0</v>
      </c>
      <c r="H59" s="41" t="s">
        <v>64</v>
      </c>
      <c r="I59" s="219">
        <f t="shared" si="1"/>
        <v>0</v>
      </c>
      <c r="J59" s="219">
        <f t="shared" si="2"/>
        <v>0</v>
      </c>
    </row>
    <row r="60" spans="1:10" outlineLevel="1">
      <c r="A60" s="36">
        <v>47</v>
      </c>
      <c r="B60" s="69" t="s">
        <v>138</v>
      </c>
      <c r="C60" s="270" t="s">
        <v>122</v>
      </c>
      <c r="D60" s="71" t="s">
        <v>130</v>
      </c>
      <c r="E60" s="58">
        <v>1250</v>
      </c>
      <c r="F60" s="213"/>
      <c r="G60" s="206">
        <f t="shared" si="3"/>
        <v>0</v>
      </c>
      <c r="H60" s="41" t="s">
        <v>64</v>
      </c>
      <c r="I60" s="219">
        <f t="shared" si="1"/>
        <v>0</v>
      </c>
      <c r="J60" s="219">
        <f t="shared" si="2"/>
        <v>0</v>
      </c>
    </row>
    <row r="61" spans="1:10" outlineLevel="1">
      <c r="A61" s="36">
        <v>48</v>
      </c>
      <c r="B61" s="69" t="s">
        <v>138</v>
      </c>
      <c r="C61" s="270" t="s">
        <v>124</v>
      </c>
      <c r="D61" s="71" t="s">
        <v>87</v>
      </c>
      <c r="E61" s="58">
        <v>18</v>
      </c>
      <c r="F61" s="213"/>
      <c r="G61" s="206">
        <f t="shared" si="3"/>
        <v>0</v>
      </c>
      <c r="H61" s="41" t="s">
        <v>64</v>
      </c>
      <c r="I61" s="219">
        <f t="shared" si="1"/>
        <v>0</v>
      </c>
      <c r="J61" s="219">
        <f t="shared" si="2"/>
        <v>0</v>
      </c>
    </row>
    <row r="62" spans="1:10" outlineLevel="1">
      <c r="A62" s="36">
        <v>49</v>
      </c>
      <c r="B62" s="69" t="s">
        <v>138</v>
      </c>
      <c r="C62" s="270" t="s">
        <v>126</v>
      </c>
      <c r="D62" s="71" t="s">
        <v>87</v>
      </c>
      <c r="E62" s="58">
        <v>4</v>
      </c>
      <c r="F62" s="213"/>
      <c r="G62" s="206">
        <f t="shared" si="3"/>
        <v>0</v>
      </c>
      <c r="H62" s="41" t="s">
        <v>64</v>
      </c>
      <c r="I62" s="219">
        <f t="shared" si="1"/>
        <v>0</v>
      </c>
      <c r="J62" s="219">
        <f t="shared" si="2"/>
        <v>0</v>
      </c>
    </row>
    <row r="63" spans="1:10" outlineLevel="1">
      <c r="A63" s="36">
        <v>50</v>
      </c>
      <c r="B63" s="69" t="s">
        <v>138</v>
      </c>
      <c r="C63" s="270" t="s">
        <v>127</v>
      </c>
      <c r="D63" s="71" t="s">
        <v>131</v>
      </c>
      <c r="E63" s="58">
        <v>1</v>
      </c>
      <c r="F63" s="213"/>
      <c r="G63" s="206">
        <f t="shared" si="3"/>
        <v>0</v>
      </c>
      <c r="H63" s="41" t="s">
        <v>64</v>
      </c>
      <c r="I63" s="219">
        <f t="shared" si="1"/>
        <v>0</v>
      </c>
      <c r="J63" s="219">
        <f t="shared" si="2"/>
        <v>0</v>
      </c>
    </row>
    <row r="64" spans="1:10" outlineLevel="1">
      <c r="A64" s="36">
        <v>51</v>
      </c>
      <c r="B64" s="69" t="s">
        <v>138</v>
      </c>
      <c r="C64" s="270" t="s">
        <v>134</v>
      </c>
      <c r="D64" s="71" t="s">
        <v>87</v>
      </c>
      <c r="E64" s="58">
        <v>1</v>
      </c>
      <c r="F64" s="213"/>
      <c r="G64" s="206">
        <f t="shared" si="3"/>
        <v>0</v>
      </c>
      <c r="H64" s="41" t="s">
        <v>64</v>
      </c>
      <c r="I64" s="219">
        <f t="shared" si="1"/>
        <v>0</v>
      </c>
      <c r="J64" s="219">
        <f t="shared" si="2"/>
        <v>0</v>
      </c>
    </row>
    <row r="65" spans="1:17" outlineLevel="1">
      <c r="A65" s="36">
        <v>52</v>
      </c>
      <c r="B65" s="69" t="s">
        <v>138</v>
      </c>
      <c r="C65" s="270" t="s">
        <v>135</v>
      </c>
      <c r="D65" s="71" t="s">
        <v>87</v>
      </c>
      <c r="E65" s="58">
        <v>36</v>
      </c>
      <c r="F65" s="213"/>
      <c r="G65" s="206">
        <f t="shared" si="3"/>
        <v>0</v>
      </c>
      <c r="H65" s="41" t="s">
        <v>64</v>
      </c>
      <c r="I65" s="219">
        <f t="shared" si="1"/>
        <v>0</v>
      </c>
      <c r="J65" s="219">
        <f t="shared" si="2"/>
        <v>0</v>
      </c>
    </row>
    <row r="66" spans="1:17" outlineLevel="1">
      <c r="A66" s="36">
        <v>53</v>
      </c>
      <c r="B66" s="69" t="s">
        <v>138</v>
      </c>
      <c r="C66" s="270" t="s">
        <v>136</v>
      </c>
      <c r="D66" s="71" t="s">
        <v>87</v>
      </c>
      <c r="E66" s="58">
        <v>85</v>
      </c>
      <c r="F66" s="213"/>
      <c r="G66" s="206">
        <f t="shared" si="3"/>
        <v>0</v>
      </c>
      <c r="H66" s="41" t="s">
        <v>64</v>
      </c>
      <c r="I66" s="219">
        <f t="shared" si="1"/>
        <v>0</v>
      </c>
      <c r="J66" s="219">
        <f t="shared" si="2"/>
        <v>0</v>
      </c>
    </row>
    <row r="67" spans="1:17" outlineLevel="1">
      <c r="A67" s="45">
        <v>54</v>
      </c>
      <c r="B67" s="73" t="s">
        <v>138</v>
      </c>
      <c r="C67" s="270" t="s">
        <v>137</v>
      </c>
      <c r="D67" s="75" t="s">
        <v>139</v>
      </c>
      <c r="E67" s="58">
        <v>10</v>
      </c>
      <c r="F67" s="215"/>
      <c r="G67" s="209">
        <f t="shared" si="3"/>
        <v>0</v>
      </c>
      <c r="H67" s="50" t="s">
        <v>64</v>
      </c>
      <c r="I67" s="220">
        <f t="shared" si="1"/>
        <v>0</v>
      </c>
      <c r="J67" s="220">
        <f t="shared" si="2"/>
        <v>0</v>
      </c>
    </row>
    <row r="68" spans="1:17" outlineLevel="1">
      <c r="A68" s="27"/>
      <c r="B68" s="27">
        <v>6</v>
      </c>
      <c r="C68" s="27" t="s">
        <v>140</v>
      </c>
      <c r="D68" s="27"/>
      <c r="E68" s="27"/>
      <c r="F68" s="210"/>
      <c r="G68" s="211">
        <f>SUM(G69:G75)</f>
        <v>0</v>
      </c>
      <c r="H68" s="27"/>
      <c r="I68" s="217"/>
      <c r="J68" s="217"/>
    </row>
    <row r="69" spans="1:17" outlineLevel="1">
      <c r="A69" s="30">
        <v>55</v>
      </c>
      <c r="B69" s="66" t="s">
        <v>141</v>
      </c>
      <c r="C69" s="67" t="s">
        <v>142</v>
      </c>
      <c r="D69" s="68" t="s">
        <v>139</v>
      </c>
      <c r="E69" s="54">
        <v>60</v>
      </c>
      <c r="F69" s="214"/>
      <c r="G69" s="204">
        <f t="shared" si="3"/>
        <v>0</v>
      </c>
      <c r="H69" s="35" t="s">
        <v>64</v>
      </c>
      <c r="I69" s="216">
        <f t="shared" si="1"/>
        <v>0</v>
      </c>
      <c r="J69" s="216">
        <f t="shared" si="2"/>
        <v>0</v>
      </c>
    </row>
    <row r="70" spans="1:17" outlineLevel="1">
      <c r="A70" s="36">
        <v>56</v>
      </c>
      <c r="B70" s="69" t="s">
        <v>141</v>
      </c>
      <c r="C70" s="70" t="s">
        <v>143</v>
      </c>
      <c r="D70" s="71" t="s">
        <v>87</v>
      </c>
      <c r="E70" s="58">
        <v>75</v>
      </c>
      <c r="F70" s="213"/>
      <c r="G70" s="206">
        <f t="shared" si="3"/>
        <v>0</v>
      </c>
      <c r="H70" s="41" t="s">
        <v>64</v>
      </c>
      <c r="I70" s="219">
        <f t="shared" si="1"/>
        <v>0</v>
      </c>
      <c r="J70" s="219">
        <f t="shared" si="2"/>
        <v>0</v>
      </c>
    </row>
    <row r="71" spans="1:17" outlineLevel="1">
      <c r="A71" s="36">
        <v>57</v>
      </c>
      <c r="B71" s="69" t="s">
        <v>141</v>
      </c>
      <c r="C71" s="70" t="s">
        <v>144</v>
      </c>
      <c r="D71" s="71" t="s">
        <v>139</v>
      </c>
      <c r="E71" s="58">
        <v>30</v>
      </c>
      <c r="F71" s="213"/>
      <c r="G71" s="206">
        <f t="shared" si="3"/>
        <v>0</v>
      </c>
      <c r="H71" s="41" t="s">
        <v>64</v>
      </c>
      <c r="I71" s="219">
        <f t="shared" si="1"/>
        <v>0</v>
      </c>
      <c r="J71" s="219">
        <f t="shared" si="2"/>
        <v>0</v>
      </c>
    </row>
    <row r="72" spans="1:17" outlineLevel="1">
      <c r="A72" s="36">
        <v>58</v>
      </c>
      <c r="B72" s="69" t="s">
        <v>141</v>
      </c>
      <c r="C72" s="70" t="s">
        <v>145</v>
      </c>
      <c r="D72" s="71" t="s">
        <v>87</v>
      </c>
      <c r="E72" s="58">
        <v>1</v>
      </c>
      <c r="F72" s="213"/>
      <c r="G72" s="206">
        <f t="shared" si="3"/>
        <v>0</v>
      </c>
      <c r="H72" s="41" t="s">
        <v>64</v>
      </c>
      <c r="I72" s="219">
        <f t="shared" si="1"/>
        <v>0</v>
      </c>
      <c r="J72" s="219">
        <f t="shared" si="2"/>
        <v>0</v>
      </c>
    </row>
    <row r="73" spans="1:17" outlineLevel="1">
      <c r="A73" s="36">
        <v>59</v>
      </c>
      <c r="B73" s="69" t="s">
        <v>141</v>
      </c>
      <c r="C73" s="70" t="s">
        <v>146</v>
      </c>
      <c r="D73" s="71" t="s">
        <v>87</v>
      </c>
      <c r="E73" s="58">
        <v>1</v>
      </c>
      <c r="F73" s="213"/>
      <c r="G73" s="206">
        <f t="shared" si="3"/>
        <v>0</v>
      </c>
      <c r="H73" s="41" t="s">
        <v>64</v>
      </c>
      <c r="I73" s="219">
        <f t="shared" si="1"/>
        <v>0</v>
      </c>
      <c r="J73" s="219">
        <f t="shared" si="2"/>
        <v>0</v>
      </c>
    </row>
    <row r="74" spans="1:17" outlineLevel="1">
      <c r="A74" s="36">
        <v>60</v>
      </c>
      <c r="B74" s="69" t="s">
        <v>141</v>
      </c>
      <c r="C74" s="70" t="s">
        <v>147</v>
      </c>
      <c r="D74" s="71" t="s">
        <v>87</v>
      </c>
      <c r="E74" s="58">
        <v>1</v>
      </c>
      <c r="F74" s="213"/>
      <c r="G74" s="206">
        <f t="shared" si="3"/>
        <v>0</v>
      </c>
      <c r="H74" s="41" t="s">
        <v>64</v>
      </c>
      <c r="I74" s="219">
        <f t="shared" si="1"/>
        <v>0</v>
      </c>
      <c r="J74" s="219">
        <f t="shared" si="2"/>
        <v>0</v>
      </c>
    </row>
    <row r="75" spans="1:17" outlineLevel="1">
      <c r="A75" s="45">
        <v>61</v>
      </c>
      <c r="B75" s="73" t="s">
        <v>141</v>
      </c>
      <c r="C75" s="74" t="s">
        <v>148</v>
      </c>
      <c r="D75" s="75" t="s">
        <v>131</v>
      </c>
      <c r="E75" s="62">
        <v>1</v>
      </c>
      <c r="F75" s="215"/>
      <c r="G75" s="209">
        <f t="shared" si="3"/>
        <v>0</v>
      </c>
      <c r="H75" s="50" t="s">
        <v>64</v>
      </c>
      <c r="I75" s="220">
        <f t="shared" ref="I75" si="4">G75*41.91/100</f>
        <v>0</v>
      </c>
      <c r="J75" s="220">
        <f t="shared" ref="J75" si="5">G75*58.09/100</f>
        <v>0</v>
      </c>
    </row>
    <row r="76" spans="1:17">
      <c r="A76" s="76"/>
      <c r="B76" s="77" t="s">
        <v>13</v>
      </c>
      <c r="C76" s="78" t="s">
        <v>66</v>
      </c>
      <c r="D76" s="79"/>
      <c r="E76" s="80"/>
      <c r="F76" s="81"/>
      <c r="G76" s="82">
        <f>G8</f>
        <v>0</v>
      </c>
      <c r="H76" s="83"/>
      <c r="I76" s="221">
        <f>SUM(I10:I75)</f>
        <v>0</v>
      </c>
      <c r="J76" s="218">
        <f>SUM(J10:J75)</f>
        <v>0</v>
      </c>
      <c r="O76" s="4" t="e">
        <f>SUMIF(#REF!,#REF!,G7:G75)</f>
        <v>#REF!</v>
      </c>
      <c r="P76" s="4" t="e">
        <f>SUMIF(#REF!,#REF!,G7:G75)</f>
        <v>#REF!</v>
      </c>
      <c r="Q76" s="4" t="s">
        <v>67</v>
      </c>
    </row>
  </sheetData>
  <sheetProtection algorithmName="SHA-512" hashValue="+Z6XDzuYGDTl23GGwlmP1f5lOI81fdwwwaTbJM2DJH+XsheMkP0KiunD6obtxSyF5oG2mKUjNjmMPQFuDGEhLg==" saltValue="/PcDYso8mibqLsV3/h4niQ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KWDN3MMY2EF2-487950266-33422</_dlc_DocId>
    <_dlc_DocIdUrl xmlns="0375d8ab-851b-44ad-9072-61f91553a686">
      <Url>https://brnoqcm.sharepoint.com/sites/2024/_layouts/15/DocIdRedir.aspx?ID=KWDN3MMY2EF2-487950266-33422</Url>
      <Description>KWDN3MMY2EF2-487950266-33422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462A88-74F3-4800-8BCC-00161A76E801}"/>
</file>

<file path=customXml/itemProps3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4.xml><?xml version="1.0" encoding="utf-8"?>
<ds:datastoreItem xmlns:ds="http://schemas.openxmlformats.org/officeDocument/2006/customXml" ds:itemID="{F5229A5E-1605-48CD-98EA-A56A45B9C6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2024-08-16T10:55:51Z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1d8e6c6e-d99e-4401-a3b0-26cd1e51f5c4</vt:lpwstr>
  </property>
</Properties>
</file>